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/>
  </bookViews>
  <sheets>
    <sheet name="Plantilla Presupuesto" sheetId="2" r:id="rId1"/>
    <sheet name="PLANILLA EJECUCION" sheetId="4" r:id="rId2"/>
    <sheet name="Hoja1" sheetId="5" r:id="rId3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6" i="4"/>
  <c r="N9"/>
  <c r="Q8" i="2"/>
  <c r="Q9"/>
  <c r="L86" i="4"/>
  <c r="K86"/>
  <c r="J86"/>
  <c r="C60" i="2"/>
  <c r="C50"/>
  <c r="C35"/>
  <c r="C34" s="1"/>
  <c r="C24"/>
  <c r="C14"/>
  <c r="C8"/>
  <c r="N86" i="4" l="1"/>
  <c r="K85" i="2"/>
  <c r="C72"/>
  <c r="C85" s="1"/>
  <c r="E85" l="1"/>
  <c r="B86" i="4"/>
  <c r="B68" i="2"/>
  <c r="B65"/>
  <c r="B60"/>
  <c r="B55"/>
  <c r="B53"/>
  <c r="B51"/>
  <c r="B50" s="1"/>
  <c r="B35"/>
  <c r="B34" s="1"/>
  <c r="B33"/>
  <c r="B31"/>
  <c r="B30"/>
  <c r="B29"/>
  <c r="B27"/>
  <c r="B26"/>
  <c r="B25"/>
  <c r="B23"/>
  <c r="B22"/>
  <c r="B21"/>
  <c r="B20"/>
  <c r="B19"/>
  <c r="B18"/>
  <c r="B16"/>
  <c r="B15"/>
  <c r="B12"/>
  <c r="B10"/>
  <c r="B9"/>
  <c r="B24" l="1"/>
  <c r="B8"/>
  <c r="B14"/>
  <c r="B72" l="1"/>
  <c r="Q10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P85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N74" l="1"/>
  <c r="N75"/>
  <c r="N76"/>
  <c r="N77"/>
  <c r="N78"/>
  <c r="N79"/>
  <c r="N80"/>
  <c r="N81"/>
  <c r="N82"/>
  <c r="N83"/>
  <c r="N84"/>
  <c r="N85"/>
  <c r="N87"/>
  <c r="N88"/>
  <c r="O85" i="2" l="1"/>
  <c r="N85" l="1"/>
  <c r="N15" i="4" l="1"/>
  <c r="N51" l="1"/>
  <c r="N25"/>
  <c r="F86"/>
  <c r="C86"/>
  <c r="G86"/>
  <c r="H86"/>
  <c r="D86"/>
  <c r="E86"/>
  <c r="I86"/>
  <c r="M85" i="2"/>
  <c r="Q85" s="1"/>
  <c r="Q14"/>
  <c r="Q24"/>
  <c r="J85"/>
  <c r="Q50"/>
  <c r="N73" i="4" l="1"/>
  <c r="G85" i="2"/>
  <c r="L85"/>
  <c r="I85"/>
  <c r="F85"/>
  <c r="H85"/>
  <c r="Q72" l="1"/>
  <c r="B85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<sst xmlns="http://schemas.openxmlformats.org/spreadsheetml/2006/main" count="201" uniqueCount="108">
  <si>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</si>
  <si>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</si>
  <si>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</si>
  <si>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</si>
  <si>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</si>
  <si>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</si>
  <si>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</si>
  <si>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</si>
  <si>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</si>
  <si>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</si>
  <si>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</si>
  <si>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</si>
  <si>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</si>
  <si>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</si>
  <si>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</si>
  <si>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</si>
  <si>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</si>
  <si>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</si>
  <si>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</si>
  <si>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</si>
  <si>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</si>
  <si>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</si>
  <si>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</si>
  <si>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</si>
  <si>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</si>
  <si>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</si>
  <si>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</si>
  <si>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</si>
  <si>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</si>
  <si>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</si>
  <si>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</si>
  <si>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</si>
  <si>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</si>
  <si>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</si>
  <si>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</si>
  <si>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</si>
  <si>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</si>
  <si>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</si>
  <si>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</si>
  <si>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</si>
  <si>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</si>
  <si>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</si>
  <si>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</si>
  <si>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</si>
  <si>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</si>
  <si>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</si>
  <si>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</si>
  <si>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</si>
  <si>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</si>
  <si>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</si>
  <si>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</si>
  <si>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</si>
  <si>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</si>
  <si>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</si>
  <si>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</si>
  <si>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</si>
  <si>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</si>
  <si>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</si>
  <si>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</si>
  <si>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</si>
  <si>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</si>
  <si>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</si>
  <si>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</si>
  <si>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</si>
  <si>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</si>
  <si>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</si>
  <si>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</si>
  <si>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</si>
  <si>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</si>
  <si>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</si>
  <si>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</si>
  <si>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</si>
  <si>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</si>
  <si>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</si>
  <si>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</si>
  <si>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</si>
  <si>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</si>
  <si>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</si>
  <si>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</si>
  <si>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</si>
  <si>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</si>
  <si>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</si>
  <si>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</si>
  <si>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</si>
  <si>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</si>
  <si>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</si>
  <si>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</si>
  <si>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</si>
  <si>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</si>
  <si>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</si>
  <si>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</si>
  <si>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</si>
  <si>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</si>
  <si>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</si>
  <si>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</si>
  <si>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</si>
  <si>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</si>
  <si>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</si>
  <si>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</si>
  <si>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</si>
  <si>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</si>
  <si>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</si>
  <si>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</si>
  <si>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</si>
  <si>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</si>
  <si>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 xml:space="preserve">                            AÑO 2024</t>
  </si>
  <si>
    <t>AÑO 2024</t>
  </si>
  <si>
    <t>AUXILIAR CONTABILIDAD</t>
  </si>
</sst>
</file>

<file path=xl/styles.xml><?xml version="1.0" encoding="utf-8"?>
<styleSheet xmlns="http://schemas.openxmlformats.org/spreadsheetml/2006/main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-* #.##0.00_-;\-* #.##0.00_-;_-* &quot;-&quot;??_-;_-@_-"/>
    <numFmt numFmtId="168" formatCode="_(* #.##0.00_);_(* \(#.##0.00\);_(* &quot;-&quot;??_);_(@_)"/>
    <numFmt numFmtId="169" formatCode="_(&quot;$&quot;* #.##0.00_);_(&quot;$&quot;* \(#.##0.00\);_(&quot;$&quot;* &quot;-&quot;??_);_(@_)"/>
    <numFmt numFmtId="170" formatCode="_-* #,##0.00\ _€_-;\-* #,##0.00\ _€_-;_-* &quot;-&quot;??\ _€_-;_-@_-"/>
    <numFmt numFmtId="171" formatCode="_(&quot;RD$&quot;* #,##0.00_);_(&quot;RD$&quot;* \(#,##0.00\);_(&quot;RD$&quot;* &quot;-&quot;??_);_(@_)"/>
    <numFmt numFmtId="172" formatCode="_-* #,##0.00\ _P_t_s_-;\-* #,##0.00\ _P_t_s_-;_-* &quot;-&quot;??\ _P_t_s_-;_-@_-"/>
    <numFmt numFmtId="173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8">
    <xf numFmtId="0" fontId="0" fillId="0" borderId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7" fontId="4" fillId="0" borderId="0" applyFont="0" applyFill="0" applyBorder="0" applyAlignment="0" applyProtection="0"/>
    <xf numFmtId="0" fontId="4" fillId="0" borderId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5" fontId="1" fillId="0" borderId="0" xfId="1" applyFont="1" applyBorder="1" applyAlignment="1">
      <alignment horizontal="left" vertical="center" wrapText="1"/>
    </xf>
    <xf numFmtId="165" fontId="1" fillId="0" borderId="1" xfId="1" applyFont="1" applyBorder="1" applyAlignment="1">
      <alignment vertical="center" wrapText="1"/>
    </xf>
    <xf numFmtId="165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6" fontId="0" fillId="0" borderId="1" xfId="0" applyNumberFormat="1" applyBorder="1" applyAlignment="1">
      <alignment vertical="center" wrapText="1"/>
    </xf>
    <xf numFmtId="166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1" fillId="2" borderId="1" xfId="1" applyFont="1" applyFill="1" applyBorder="1" applyAlignment="1">
      <alignment horizontal="center" vertical="center" wrapText="1"/>
    </xf>
    <xf numFmtId="165" fontId="0" fillId="0" borderId="1" xfId="1" applyFont="1" applyBorder="1" applyAlignment="1">
      <alignment vertical="center" wrapText="1"/>
    </xf>
    <xf numFmtId="165" fontId="1" fillId="3" borderId="1" xfId="1" applyFont="1" applyFill="1" applyBorder="1" applyAlignment="1">
      <alignment horizontal="center" vertical="center" wrapText="1"/>
    </xf>
    <xf numFmtId="165" fontId="0" fillId="0" borderId="1" xfId="1" applyFont="1" applyBorder="1"/>
    <xf numFmtId="165" fontId="0" fillId="0" borderId="0" xfId="1" applyFont="1"/>
    <xf numFmtId="165" fontId="5" fillId="0" borderId="1" xfId="1" applyFont="1" applyBorder="1" applyAlignment="1">
      <alignment horizontal="right"/>
    </xf>
    <xf numFmtId="165" fontId="0" fillId="0" borderId="1" xfId="1" applyFont="1" applyFill="1" applyBorder="1" applyAlignment="1">
      <alignment vertical="center" wrapText="1"/>
    </xf>
    <xf numFmtId="165" fontId="0" fillId="0" borderId="1" xfId="1" applyFont="1" applyFill="1" applyBorder="1"/>
    <xf numFmtId="43" fontId="0" fillId="0" borderId="1" xfId="3" applyFont="1" applyBorder="1"/>
    <xf numFmtId="165" fontId="0" fillId="4" borderId="1" xfId="1" applyFont="1" applyFill="1" applyBorder="1"/>
    <xf numFmtId="43" fontId="0" fillId="0" borderId="1" xfId="70" applyFont="1" applyBorder="1"/>
    <xf numFmtId="43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3" borderId="0" xfId="0" applyFont="1" applyFill="1" applyAlignment="1">
      <alignment horizontal="center" vertical="center" wrapText="1"/>
    </xf>
    <xf numFmtId="165" fontId="13" fillId="0" borderId="0" xfId="0" applyNumberFormat="1" applyFont="1"/>
    <xf numFmtId="165" fontId="14" fillId="5" borderId="0" xfId="1" applyFont="1" applyFill="1" applyBorder="1" applyAlignment="1">
      <alignment horizontal="left" vertical="center" wrapText="1"/>
    </xf>
    <xf numFmtId="165" fontId="14" fillId="5" borderId="1" xfId="1" applyFont="1" applyFill="1" applyBorder="1"/>
    <xf numFmtId="165" fontId="13" fillId="5" borderId="1" xfId="0" applyNumberFormat="1" applyFont="1" applyFill="1" applyBorder="1" applyAlignment="1">
      <alignment vertical="center" wrapText="1"/>
    </xf>
    <xf numFmtId="165" fontId="14" fillId="5" borderId="1" xfId="0" applyNumberFormat="1" applyFont="1" applyFill="1" applyBorder="1" applyAlignment="1">
      <alignment vertical="center" wrapText="1"/>
    </xf>
    <xf numFmtId="165" fontId="14" fillId="6" borderId="1" xfId="0" applyNumberFormat="1" applyFont="1" applyFill="1" applyBorder="1" applyAlignment="1">
      <alignment horizontal="center" vertical="center" wrapText="1"/>
    </xf>
    <xf numFmtId="166" fontId="14" fillId="5" borderId="1" xfId="0" applyNumberFormat="1" applyFont="1" applyFill="1" applyBorder="1" applyAlignment="1">
      <alignment vertical="center" wrapText="1"/>
    </xf>
    <xf numFmtId="0" fontId="13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 indent="2"/>
    </xf>
    <xf numFmtId="0" fontId="17" fillId="2" borderId="1" xfId="0" applyFont="1" applyFill="1" applyBorder="1" applyAlignment="1">
      <alignment horizontal="left" vertical="center" wrapText="1"/>
    </xf>
    <xf numFmtId="0" fontId="1" fillId="0" borderId="0" xfId="0" applyFont="1"/>
    <xf numFmtId="0" fontId="15" fillId="0" borderId="0" xfId="0" applyFont="1"/>
    <xf numFmtId="165" fontId="1" fillId="7" borderId="1" xfId="1" applyFont="1" applyFill="1" applyBorder="1"/>
    <xf numFmtId="165" fontId="1" fillId="4" borderId="1" xfId="1" applyFont="1" applyFill="1" applyBorder="1"/>
    <xf numFmtId="0" fontId="19" fillId="0" borderId="0" xfId="0" applyFont="1" applyAlignment="1">
      <alignment horizontal="right"/>
    </xf>
    <xf numFmtId="165" fontId="1" fillId="4" borderId="1" xfId="1" applyFont="1" applyFill="1" applyBorder="1" applyAlignment="1">
      <alignment wrapText="1"/>
    </xf>
    <xf numFmtId="0" fontId="16" fillId="0" borderId="0" xfId="0" applyFont="1"/>
    <xf numFmtId="165" fontId="1" fillId="4" borderId="1" xfId="70" applyNumberFormat="1" applyFont="1" applyFill="1" applyBorder="1" applyAlignment="1">
      <alignment wrapText="1"/>
    </xf>
    <xf numFmtId="165" fontId="0" fillId="0" borderId="1" xfId="70" applyNumberFormat="1" applyFont="1" applyBorder="1" applyAlignment="1">
      <alignment vertical="center" wrapText="1"/>
    </xf>
    <xf numFmtId="165" fontId="1" fillId="2" borderId="1" xfId="70" applyNumberFormat="1" applyFont="1" applyFill="1" applyBorder="1" applyAlignment="1">
      <alignment horizontal="center" vertical="center" wrapText="1"/>
    </xf>
    <xf numFmtId="165" fontId="1" fillId="0" borderId="1" xfId="70" applyNumberFormat="1" applyFont="1" applyBorder="1" applyAlignment="1">
      <alignment vertical="center" wrapText="1"/>
    </xf>
    <xf numFmtId="165" fontId="0" fillId="0" borderId="1" xfId="70" applyNumberFormat="1" applyFont="1" applyBorder="1"/>
    <xf numFmtId="165" fontId="1" fillId="3" borderId="1" xfId="7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90</xdr:row>
      <xdr:rowOff>107158</xdr:rowOff>
    </xdr:from>
    <xdr:to>
      <xdr:col>5</xdr:col>
      <xdr:colOff>88582</xdr:colOff>
      <xdr:row>90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87</xdr:row>
      <xdr:rowOff>35718</xdr:rowOff>
    </xdr:from>
    <xdr:to>
      <xdr:col>0</xdr:col>
      <xdr:colOff>3036094</xdr:colOff>
      <xdr:row>87</xdr:row>
      <xdr:rowOff>36924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87</xdr:row>
      <xdr:rowOff>71437</xdr:rowOff>
    </xdr:from>
    <xdr:to>
      <xdr:col>3</xdr:col>
      <xdr:colOff>95250</xdr:colOff>
      <xdr:row>87</xdr:row>
      <xdr:rowOff>73405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89</xdr:row>
      <xdr:rowOff>11906</xdr:rowOff>
    </xdr:from>
    <xdr:to>
      <xdr:col>0</xdr:col>
      <xdr:colOff>3393281</xdr:colOff>
      <xdr:row>97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4</xdr:row>
      <xdr:rowOff>214313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5060157</xdr:colOff>
      <xdr:row>89</xdr:row>
      <xdr:rowOff>35718</xdr:rowOff>
    </xdr:from>
    <xdr:to>
      <xdr:col>2</xdr:col>
      <xdr:colOff>52388</xdr:colOff>
      <xdr:row>95</xdr:row>
      <xdr:rowOff>83344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060157" y="18026062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773906</xdr:colOff>
      <xdr:row>0</xdr:row>
      <xdr:rowOff>23811</xdr:rowOff>
    </xdr:from>
    <xdr:to>
      <xdr:col>3</xdr:col>
      <xdr:colOff>9683</xdr:colOff>
      <xdr:row>4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012531" y="23811"/>
          <a:ext cx="1559877" cy="9953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89</xdr:row>
      <xdr:rowOff>47625</xdr:rowOff>
    </xdr:from>
    <xdr:to>
      <xdr:col>0</xdr:col>
      <xdr:colOff>2633662</xdr:colOff>
      <xdr:row>97</xdr:row>
      <xdr:rowOff>4762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23231475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88</xdr:row>
      <xdr:rowOff>9525</xdr:rowOff>
    </xdr:from>
    <xdr:to>
      <xdr:col>2</xdr:col>
      <xdr:colOff>333375</xdr:colOff>
      <xdr:row>94</xdr:row>
      <xdr:rowOff>161925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57625" y="23002875"/>
          <a:ext cx="1552575" cy="13620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R97"/>
  <sheetViews>
    <sheetView showGridLines="0" tabSelected="1" topLeftCell="D64" zoomScale="80" zoomScaleNormal="80" workbookViewId="0">
      <selection activeCell="Q17" sqref="Q17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41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8" ht="18.75">
      <c r="A1" s="75"/>
      <c r="B1" s="75"/>
      <c r="C1" s="75"/>
      <c r="D1" s="38"/>
      <c r="R1" s="1" t="s">
        <v>38</v>
      </c>
    </row>
    <row r="2" spans="1:18" ht="18.75">
      <c r="A2" s="75" t="s">
        <v>105</v>
      </c>
      <c r="B2" s="75"/>
      <c r="C2" s="75"/>
      <c r="D2" s="38"/>
      <c r="R2" s="4" t="s">
        <v>85</v>
      </c>
    </row>
    <row r="3" spans="1:18" ht="15.75">
      <c r="A3" s="77" t="s">
        <v>96</v>
      </c>
      <c r="B3" s="77"/>
      <c r="C3" s="77"/>
      <c r="D3" s="39"/>
      <c r="R3" s="4" t="s">
        <v>86</v>
      </c>
    </row>
    <row r="4" spans="1:18" ht="18.75">
      <c r="A4" s="76" t="s">
        <v>97</v>
      </c>
      <c r="B4" s="76"/>
      <c r="C4" s="76"/>
      <c r="D4" s="40"/>
      <c r="R4" s="1" t="s">
        <v>82</v>
      </c>
    </row>
    <row r="5" spans="1:18" ht="18.75">
      <c r="E5" s="37" t="s">
        <v>95</v>
      </c>
      <c r="R5" s="4" t="s">
        <v>83</v>
      </c>
    </row>
    <row r="6" spans="1:18" ht="31.5">
      <c r="A6" s="2" t="s">
        <v>0</v>
      </c>
      <c r="B6" s="3" t="s">
        <v>36</v>
      </c>
      <c r="C6" s="3" t="s">
        <v>37</v>
      </c>
      <c r="D6" s="42"/>
      <c r="E6" s="35" t="s">
        <v>81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100</v>
      </c>
      <c r="N6" s="35" t="s">
        <v>101</v>
      </c>
      <c r="O6" s="35" t="s">
        <v>102</v>
      </c>
      <c r="P6" s="35" t="s">
        <v>104</v>
      </c>
      <c r="Q6" s="35" t="s">
        <v>103</v>
      </c>
      <c r="R6" s="4" t="s">
        <v>84</v>
      </c>
    </row>
    <row r="7" spans="1:18">
      <c r="A7" s="6" t="s">
        <v>1</v>
      </c>
      <c r="B7" s="8"/>
      <c r="C7" s="8"/>
      <c r="D7" s="44"/>
      <c r="E7" s="6"/>
      <c r="F7" s="8"/>
    </row>
    <row r="8" spans="1:18">
      <c r="A8" s="7" t="s">
        <v>2</v>
      </c>
      <c r="B8" s="9">
        <f>SUM(B9:B13)</f>
        <v>1027911740</v>
      </c>
      <c r="C8" s="10">
        <f>SUM(C9:C13)</f>
        <v>0</v>
      </c>
      <c r="D8" s="45"/>
      <c r="E8" s="10">
        <v>65801991.300000004</v>
      </c>
      <c r="F8" s="65">
        <v>67951582.219999999</v>
      </c>
      <c r="G8" s="10">
        <v>69014660.959999993</v>
      </c>
      <c r="H8" s="10">
        <v>83203472</v>
      </c>
      <c r="I8" s="10">
        <v>68236587.549999997</v>
      </c>
      <c r="J8" s="10">
        <v>67627331.50999999</v>
      </c>
      <c r="K8" s="10">
        <v>72123448.039999992</v>
      </c>
      <c r="L8" s="10">
        <v>71057451.959999993</v>
      </c>
      <c r="M8" s="67">
        <v>66751383.369999997</v>
      </c>
      <c r="N8" s="67">
        <v>84509613.36999999</v>
      </c>
      <c r="O8" s="10">
        <v>125000801.48999999</v>
      </c>
      <c r="P8" s="10">
        <v>69086007.289999992</v>
      </c>
      <c r="Q8" s="10">
        <f>SUM(E8:P8)</f>
        <v>910364331.06000006</v>
      </c>
    </row>
    <row r="9" spans="1:18">
      <c r="A9" s="11" t="s">
        <v>3</v>
      </c>
      <c r="B9" s="12">
        <f>684411985+5000000+10200000+500000+78391944+64835628+20000000+10000000</f>
        <v>873339557</v>
      </c>
      <c r="C9" s="12"/>
      <c r="D9" s="46"/>
      <c r="E9" s="26">
        <v>56891776.810000002</v>
      </c>
      <c r="F9" s="24">
        <v>58627498.960000001</v>
      </c>
      <c r="G9" s="26">
        <v>59576160.280000001</v>
      </c>
      <c r="H9" s="26">
        <v>59552214.710000001</v>
      </c>
      <c r="I9" s="31">
        <v>58734748.07</v>
      </c>
      <c r="J9" s="31">
        <v>58339299.329999998</v>
      </c>
      <c r="K9" s="31">
        <v>62868417.43</v>
      </c>
      <c r="L9" s="36">
        <v>60925863.07</v>
      </c>
      <c r="M9" s="68">
        <v>57332851.189999998</v>
      </c>
      <c r="N9" s="68">
        <v>59774426.459999993</v>
      </c>
      <c r="O9" s="36">
        <v>115553582.31</v>
      </c>
      <c r="P9" s="36">
        <v>59622654.380000003</v>
      </c>
      <c r="Q9" s="10">
        <f>SUM(E9:P9)</f>
        <v>767799493.00000012</v>
      </c>
    </row>
    <row r="10" spans="1:18">
      <c r="A10" s="11" t="s">
        <v>4</v>
      </c>
      <c r="B10" s="12">
        <f>9960000+40000000</f>
        <v>49960000</v>
      </c>
      <c r="C10" s="12"/>
      <c r="D10" s="46"/>
      <c r="E10" s="26">
        <v>920818</v>
      </c>
      <c r="F10" s="24">
        <v>1291539.2</v>
      </c>
      <c r="G10" s="24">
        <v>1418442.4</v>
      </c>
      <c r="H10" s="26">
        <v>15600652.59</v>
      </c>
      <c r="I10" s="31">
        <v>1493342.4</v>
      </c>
      <c r="J10" s="31">
        <v>1204042.3999999999</v>
      </c>
      <c r="K10" s="31">
        <v>1244042.3999999999</v>
      </c>
      <c r="L10" s="36">
        <v>2133742.4</v>
      </c>
      <c r="M10" s="68">
        <v>1475162.1</v>
      </c>
      <c r="N10" s="68">
        <v>16802912.960000001</v>
      </c>
      <c r="O10" s="36">
        <v>1522162.1</v>
      </c>
      <c r="P10" s="36">
        <v>1535367.22</v>
      </c>
      <c r="Q10" s="10">
        <f t="shared" ref="Q10:Q72" si="0">SUM(E10:P10)</f>
        <v>46642226.169999994</v>
      </c>
    </row>
    <row r="11" spans="1:18">
      <c r="A11" s="11" t="s">
        <v>39</v>
      </c>
      <c r="B11" s="12">
        <v>4200000</v>
      </c>
      <c r="C11" s="12"/>
      <c r="D11" s="46"/>
      <c r="E11" s="26">
        <v>0</v>
      </c>
      <c r="F11" s="24">
        <v>0</v>
      </c>
      <c r="G11" s="26">
        <v>0</v>
      </c>
      <c r="H11" s="26">
        <v>34000</v>
      </c>
      <c r="I11" s="31">
        <v>0</v>
      </c>
      <c r="J11" s="31">
        <v>56500</v>
      </c>
      <c r="K11" s="31">
        <v>0</v>
      </c>
      <c r="L11" s="36">
        <v>0</v>
      </c>
      <c r="M11" s="68">
        <v>0</v>
      </c>
      <c r="N11" s="68">
        <v>0</v>
      </c>
      <c r="O11" s="36">
        <v>0</v>
      </c>
      <c r="P11" s="36">
        <v>0</v>
      </c>
      <c r="Q11" s="10">
        <f t="shared" si="0"/>
        <v>90500</v>
      </c>
    </row>
    <row r="12" spans="1:18">
      <c r="A12" s="11" t="s">
        <v>5</v>
      </c>
      <c r="B12" s="12">
        <f>46216833+46517714+7677636</f>
        <v>100412183</v>
      </c>
      <c r="C12" s="12"/>
      <c r="D12" s="46"/>
      <c r="E12" s="26">
        <v>0</v>
      </c>
      <c r="F12" s="24">
        <v>0</v>
      </c>
      <c r="G12" s="26">
        <v>0</v>
      </c>
      <c r="H12" s="26">
        <v>0</v>
      </c>
      <c r="I12" s="31">
        <v>0</v>
      </c>
      <c r="J12" s="31">
        <v>0</v>
      </c>
      <c r="K12" s="31">
        <v>0</v>
      </c>
      <c r="L12" s="36">
        <v>0</v>
      </c>
      <c r="M12" s="68">
        <v>0</v>
      </c>
      <c r="N12" s="68">
        <v>0</v>
      </c>
      <c r="O12" s="36">
        <v>0</v>
      </c>
      <c r="P12" s="36">
        <v>0</v>
      </c>
      <c r="Q12" s="10">
        <f t="shared" si="0"/>
        <v>0</v>
      </c>
    </row>
    <row r="13" spans="1:18">
      <c r="A13" s="11" t="s">
        <v>6</v>
      </c>
      <c r="B13" s="12"/>
      <c r="C13" s="12"/>
      <c r="D13" s="46"/>
      <c r="E13" s="24">
        <v>7989396.4900000002</v>
      </c>
      <c r="F13" s="24">
        <v>8032544.0599999996</v>
      </c>
      <c r="G13" s="24">
        <v>8020058.2800000003</v>
      </c>
      <c r="H13" s="26">
        <v>8016604.7000000002</v>
      </c>
      <c r="I13" s="31">
        <v>8008497.0800000001</v>
      </c>
      <c r="J13" s="31">
        <v>8027489.7799999993</v>
      </c>
      <c r="K13" s="31">
        <v>8010988.21</v>
      </c>
      <c r="L13" s="36">
        <v>7997846.4900000002</v>
      </c>
      <c r="M13" s="68">
        <v>7943370.0800000001</v>
      </c>
      <c r="N13" s="68">
        <v>7932273.9500000002</v>
      </c>
      <c r="O13" s="36">
        <v>7925057.0800000001</v>
      </c>
      <c r="P13" s="36">
        <v>7927985.6900000004</v>
      </c>
      <c r="Q13" s="10">
        <f t="shared" si="0"/>
        <v>95832111.890000001</v>
      </c>
    </row>
    <row r="14" spans="1:18">
      <c r="A14" s="7" t="s">
        <v>7</v>
      </c>
      <c r="B14" s="9">
        <f>SUM(B15:B23)</f>
        <v>60797000</v>
      </c>
      <c r="C14" s="13">
        <f>SUM(C15:C23)</f>
        <v>0</v>
      </c>
      <c r="D14" s="47"/>
      <c r="E14" s="9">
        <v>1393259.53</v>
      </c>
      <c r="F14" s="65">
        <v>2979818.98</v>
      </c>
      <c r="G14" s="9">
        <v>990142.53</v>
      </c>
      <c r="H14" s="9">
        <v>3701033.9099999997</v>
      </c>
      <c r="I14" s="10">
        <v>4070716.5599999996</v>
      </c>
      <c r="J14" s="34">
        <v>2741558.7</v>
      </c>
      <c r="K14" s="34">
        <v>2605292.31</v>
      </c>
      <c r="L14" s="34">
        <v>2079166.1600000001</v>
      </c>
      <c r="M14" s="67">
        <v>2275601.66</v>
      </c>
      <c r="N14" s="67">
        <v>1965818.1600000001</v>
      </c>
      <c r="O14" s="10">
        <v>4078144.77</v>
      </c>
      <c r="P14" s="10">
        <v>5964919.4900000002</v>
      </c>
      <c r="Q14" s="10">
        <f t="shared" si="0"/>
        <v>34845472.759999998</v>
      </c>
    </row>
    <row r="15" spans="1:18">
      <c r="A15" s="11" t="s">
        <v>8</v>
      </c>
      <c r="B15" s="12">
        <f>500000+9000000+1545600+2400000</f>
        <v>13445600</v>
      </c>
      <c r="C15" s="12"/>
      <c r="D15" s="46"/>
      <c r="E15" s="24">
        <v>1127976.83</v>
      </c>
      <c r="F15" s="24">
        <v>1232383.3799999999</v>
      </c>
      <c r="G15" s="26">
        <v>980642.53</v>
      </c>
      <c r="H15" s="26">
        <v>1240439.3600000001</v>
      </c>
      <c r="I15" s="33">
        <v>1238111.42</v>
      </c>
      <c r="J15" s="31">
        <v>1310080.83</v>
      </c>
      <c r="K15" s="31">
        <v>1032868.43</v>
      </c>
      <c r="L15" s="31">
        <v>1451369.76</v>
      </c>
      <c r="M15" s="68">
        <v>1257568.3400000001</v>
      </c>
      <c r="N15" s="68">
        <v>0</v>
      </c>
      <c r="O15" s="36">
        <v>1505209.05</v>
      </c>
      <c r="P15" s="36">
        <v>1516950.24</v>
      </c>
      <c r="Q15" s="10">
        <f t="shared" si="0"/>
        <v>13893600.170000002</v>
      </c>
    </row>
    <row r="16" spans="1:18">
      <c r="A16" s="11" t="s">
        <v>9</v>
      </c>
      <c r="B16" s="12">
        <f>300000+3000000</f>
        <v>3300000</v>
      </c>
      <c r="C16" s="12"/>
      <c r="D16" s="46"/>
      <c r="E16" s="24">
        <v>0</v>
      </c>
      <c r="F16" s="24">
        <v>0</v>
      </c>
      <c r="G16" s="24">
        <v>0</v>
      </c>
      <c r="H16" s="26">
        <v>95978.04</v>
      </c>
      <c r="I16" s="33">
        <v>141600</v>
      </c>
      <c r="J16" s="31">
        <v>964.06</v>
      </c>
      <c r="K16" s="31">
        <v>41300</v>
      </c>
      <c r="L16" s="31">
        <v>0</v>
      </c>
      <c r="M16" s="68">
        <v>91117.24</v>
      </c>
      <c r="N16" s="68">
        <v>83780</v>
      </c>
      <c r="O16" s="36">
        <v>0</v>
      </c>
      <c r="P16" s="36">
        <v>309373.58</v>
      </c>
      <c r="Q16" s="10">
        <f t="shared" si="0"/>
        <v>764112.91999999993</v>
      </c>
    </row>
    <row r="17" spans="1:17">
      <c r="A17" s="11" t="s">
        <v>10</v>
      </c>
      <c r="B17" s="12"/>
      <c r="C17" s="12"/>
      <c r="D17" s="46"/>
      <c r="E17" s="24">
        <v>0</v>
      </c>
      <c r="F17" s="24">
        <v>0</v>
      </c>
      <c r="G17" s="26">
        <v>0</v>
      </c>
      <c r="H17" s="26">
        <v>0</v>
      </c>
      <c r="I17" s="33">
        <v>0</v>
      </c>
      <c r="J17" s="31">
        <v>0</v>
      </c>
      <c r="K17" s="31">
        <v>0</v>
      </c>
      <c r="L17" s="31">
        <v>0</v>
      </c>
      <c r="M17" s="68">
        <v>0</v>
      </c>
      <c r="N17" s="68">
        <v>47000</v>
      </c>
      <c r="O17" s="36">
        <v>0</v>
      </c>
      <c r="P17" s="36">
        <v>0</v>
      </c>
      <c r="Q17" s="10">
        <f t="shared" si="0"/>
        <v>47000</v>
      </c>
    </row>
    <row r="18" spans="1:17" ht="18" customHeight="1">
      <c r="A18" s="11" t="s">
        <v>11</v>
      </c>
      <c r="B18" s="12">
        <f>450000+375000</f>
        <v>825000</v>
      </c>
      <c r="C18" s="12"/>
      <c r="D18" s="46"/>
      <c r="E18" s="24">
        <v>0</v>
      </c>
      <c r="F18" s="24">
        <v>0</v>
      </c>
      <c r="G18" s="26">
        <v>0</v>
      </c>
      <c r="H18" s="26">
        <v>21890.19</v>
      </c>
      <c r="I18" s="33">
        <v>55000</v>
      </c>
      <c r="J18" s="31">
        <v>47380</v>
      </c>
      <c r="K18" s="31">
        <v>0</v>
      </c>
      <c r="L18" s="31">
        <v>0</v>
      </c>
      <c r="M18" s="68">
        <v>0</v>
      </c>
      <c r="N18" s="68">
        <v>34222.5</v>
      </c>
      <c r="O18" s="36">
        <v>200300</v>
      </c>
      <c r="P18" s="36">
        <v>350</v>
      </c>
      <c r="Q18" s="10">
        <f t="shared" si="0"/>
        <v>359142.69</v>
      </c>
    </row>
    <row r="19" spans="1:17">
      <c r="A19" s="11" t="s">
        <v>12</v>
      </c>
      <c r="B19" s="12">
        <f>300000+1050000+3750000+150000+200000+700000+706400</f>
        <v>6856400</v>
      </c>
      <c r="C19" s="12"/>
      <c r="D19" s="46"/>
      <c r="E19" s="24">
        <v>13882.7</v>
      </c>
      <c r="F19" s="24">
        <v>569027.6</v>
      </c>
      <c r="G19" s="24">
        <v>0</v>
      </c>
      <c r="H19" s="26">
        <v>610012.80000000005</v>
      </c>
      <c r="I19" s="33">
        <v>677910</v>
      </c>
      <c r="J19" s="31">
        <v>405353.6</v>
      </c>
      <c r="K19" s="31">
        <v>203311.65</v>
      </c>
      <c r="L19" s="31">
        <v>0</v>
      </c>
      <c r="M19" s="68">
        <v>629176</v>
      </c>
      <c r="N19" s="68">
        <v>630791.19999999995</v>
      </c>
      <c r="O19" s="36">
        <v>579616</v>
      </c>
      <c r="P19" s="36">
        <v>756571.88</v>
      </c>
      <c r="Q19" s="10">
        <f t="shared" si="0"/>
        <v>5075653.43</v>
      </c>
    </row>
    <row r="20" spans="1:17">
      <c r="A20" s="11" t="s">
        <v>13</v>
      </c>
      <c r="B20" s="12">
        <f>150000+150000+150000+150000+150000</f>
        <v>750000</v>
      </c>
      <c r="C20" s="12"/>
      <c r="D20" s="46"/>
      <c r="E20" s="24">
        <v>0</v>
      </c>
      <c r="F20" s="24">
        <v>0</v>
      </c>
      <c r="G20" s="26">
        <v>0</v>
      </c>
      <c r="H20" s="26">
        <v>0</v>
      </c>
      <c r="I20" s="33">
        <v>0</v>
      </c>
      <c r="J20" s="31">
        <v>0</v>
      </c>
      <c r="K20" s="31">
        <v>0</v>
      </c>
      <c r="L20" s="31">
        <v>0</v>
      </c>
      <c r="M20" s="68">
        <v>0</v>
      </c>
      <c r="N20" s="68">
        <v>0</v>
      </c>
      <c r="O20" s="36">
        <v>0</v>
      </c>
      <c r="P20" s="36">
        <v>0</v>
      </c>
      <c r="Q20" s="10">
        <f t="shared" si="0"/>
        <v>0</v>
      </c>
    </row>
    <row r="21" spans="1:17" ht="30">
      <c r="A21" s="11" t="s">
        <v>14</v>
      </c>
      <c r="B21" s="12">
        <f>1500000+125000+125000+125000+2000000+2100000+125000+225000+3500000+2000000+300000+3600000+150000</f>
        <v>15875000</v>
      </c>
      <c r="C21" s="12"/>
      <c r="D21" s="46"/>
      <c r="E21" s="24">
        <v>241900</v>
      </c>
      <c r="F21" s="24">
        <v>964768</v>
      </c>
      <c r="G21" s="24">
        <v>0</v>
      </c>
      <c r="H21" s="26">
        <v>861044.95</v>
      </c>
      <c r="I21" s="33">
        <v>1865995.14</v>
      </c>
      <c r="J21" s="31">
        <v>316452.40000000002</v>
      </c>
      <c r="K21" s="31">
        <v>1083712</v>
      </c>
      <c r="L21" s="31">
        <v>571096.4</v>
      </c>
      <c r="M21" s="68">
        <v>64900</v>
      </c>
      <c r="N21" s="68">
        <v>787399.84</v>
      </c>
      <c r="O21" s="36">
        <v>1385320</v>
      </c>
      <c r="P21" s="36">
        <v>2452927.5099999998</v>
      </c>
      <c r="Q21" s="10">
        <f t="shared" si="0"/>
        <v>10595516.24</v>
      </c>
    </row>
    <row r="22" spans="1:17">
      <c r="A22" s="11" t="s">
        <v>15</v>
      </c>
      <c r="B22" s="12">
        <f>900000+120000+375000+1000000+125000+100000+1000000+3000000+200000+525000+300000+500000+1000000+600000+1500000</f>
        <v>11245000</v>
      </c>
      <c r="C22" s="12"/>
      <c r="D22" s="46"/>
      <c r="E22" s="24">
        <v>9500</v>
      </c>
      <c r="F22" s="24">
        <v>12804</v>
      </c>
      <c r="G22" s="26">
        <v>9500</v>
      </c>
      <c r="H22" s="26">
        <v>593669.30000000005</v>
      </c>
      <c r="I22" s="33">
        <v>68500</v>
      </c>
      <c r="J22" s="31">
        <v>186346.83</v>
      </c>
      <c r="K22" s="31">
        <v>9500</v>
      </c>
      <c r="L22" s="31">
        <v>33100</v>
      </c>
      <c r="M22" s="68">
        <v>9500</v>
      </c>
      <c r="N22" s="68">
        <v>275945.99</v>
      </c>
      <c r="O22" s="36">
        <v>157240</v>
      </c>
      <c r="P22" s="36">
        <v>676279.38</v>
      </c>
      <c r="Q22" s="10">
        <f t="shared" si="0"/>
        <v>2041885.5</v>
      </c>
    </row>
    <row r="23" spans="1:17">
      <c r="A23" s="11" t="s">
        <v>40</v>
      </c>
      <c r="B23" s="12">
        <f>1500000+7000000</f>
        <v>8500000</v>
      </c>
      <c r="C23" s="12"/>
      <c r="D23" s="46"/>
      <c r="E23" s="24">
        <v>0</v>
      </c>
      <c r="F23" s="24">
        <v>200836</v>
      </c>
      <c r="G23" s="26">
        <v>0</v>
      </c>
      <c r="H23" s="26">
        <v>277999.27</v>
      </c>
      <c r="I23" s="33">
        <v>23600</v>
      </c>
      <c r="J23" s="31">
        <v>474980.98</v>
      </c>
      <c r="K23" s="31">
        <v>234600.23</v>
      </c>
      <c r="L23" s="31">
        <v>23600</v>
      </c>
      <c r="M23" s="68">
        <v>223340.08</v>
      </c>
      <c r="N23" s="68">
        <v>106678.63</v>
      </c>
      <c r="O23" s="36">
        <v>250459.72</v>
      </c>
      <c r="P23" s="36">
        <v>252466.9</v>
      </c>
      <c r="Q23" s="10">
        <f t="shared" si="0"/>
        <v>2068561.8099999998</v>
      </c>
    </row>
    <row r="24" spans="1:17">
      <c r="A24" s="7" t="s">
        <v>16</v>
      </c>
      <c r="B24" s="9">
        <f>SUM(B25:B33)</f>
        <v>748814272</v>
      </c>
      <c r="C24" s="13">
        <f>SUM(C25:C33)</f>
        <v>2134121.94</v>
      </c>
      <c r="D24" s="47"/>
      <c r="E24" s="9">
        <v>9654175.5300000012</v>
      </c>
      <c r="F24" s="65">
        <v>26893669.870000001</v>
      </c>
      <c r="G24" s="9">
        <v>17913680.100000001</v>
      </c>
      <c r="H24" s="9">
        <v>17639443.57</v>
      </c>
      <c r="I24" s="9">
        <v>26690102.899999999</v>
      </c>
      <c r="J24" s="9">
        <v>27018990.099999998</v>
      </c>
      <c r="K24" s="9">
        <v>20455727.27</v>
      </c>
      <c r="L24" s="9">
        <v>22470378.579999998</v>
      </c>
      <c r="M24" s="67">
        <v>5132945.2</v>
      </c>
      <c r="N24" s="67">
        <v>26662787.399999999</v>
      </c>
      <c r="O24" s="10">
        <v>26363364.259999998</v>
      </c>
      <c r="P24" s="10">
        <v>61175479.609999999</v>
      </c>
      <c r="Q24" s="10">
        <f t="shared" si="0"/>
        <v>288070744.38999999</v>
      </c>
    </row>
    <row r="25" spans="1:17">
      <c r="A25" s="11" t="s">
        <v>17</v>
      </c>
      <c r="B25" s="12">
        <f>28500000+750000</f>
        <v>29250000</v>
      </c>
      <c r="C25" s="12"/>
      <c r="D25" s="46"/>
      <c r="E25" s="24">
        <v>57480</v>
      </c>
      <c r="F25" s="24">
        <v>3904490.61</v>
      </c>
      <c r="G25" s="24">
        <v>0</v>
      </c>
      <c r="H25" s="26">
        <v>4234423.88</v>
      </c>
      <c r="I25" s="33">
        <v>265866</v>
      </c>
      <c r="J25" s="31">
        <v>1880486.1</v>
      </c>
      <c r="K25" s="31">
        <v>55440</v>
      </c>
      <c r="L25" s="31">
        <v>3814242.29</v>
      </c>
      <c r="M25" s="68">
        <v>48660</v>
      </c>
      <c r="N25" s="68">
        <v>-1386149.4</v>
      </c>
      <c r="O25" s="36">
        <v>2242751.89</v>
      </c>
      <c r="P25" s="36">
        <v>5215220.96</v>
      </c>
      <c r="Q25" s="10">
        <f t="shared" si="0"/>
        <v>20332912.329999998</v>
      </c>
    </row>
    <row r="26" spans="1:17">
      <c r="A26" s="11" t="s">
        <v>18</v>
      </c>
      <c r="B26" s="12">
        <f>4366500+3000000+3000000</f>
        <v>10366500</v>
      </c>
      <c r="C26" s="12">
        <v>1022234</v>
      </c>
      <c r="D26" s="46"/>
      <c r="E26" s="24">
        <v>0</v>
      </c>
      <c r="F26" s="24">
        <v>0</v>
      </c>
      <c r="G26" s="24">
        <v>1185782</v>
      </c>
      <c r="H26" s="26">
        <v>0</v>
      </c>
      <c r="I26" s="33">
        <v>190570</v>
      </c>
      <c r="J26" s="31">
        <v>879803.75</v>
      </c>
      <c r="K26" s="31">
        <v>1091.5</v>
      </c>
      <c r="L26" s="31">
        <v>234643</v>
      </c>
      <c r="M26" s="68">
        <v>0</v>
      </c>
      <c r="N26" s="68">
        <v>62186</v>
      </c>
      <c r="O26" s="36">
        <v>0</v>
      </c>
      <c r="P26" s="36">
        <v>3711409.2</v>
      </c>
      <c r="Q26" s="10">
        <f t="shared" si="0"/>
        <v>6265485.4500000002</v>
      </c>
    </row>
    <row r="27" spans="1:17">
      <c r="A27" s="11" t="s">
        <v>19</v>
      </c>
      <c r="B27" s="12">
        <f>4100000+5750000+2400000+8363</f>
        <v>12258363</v>
      </c>
      <c r="C27" s="12"/>
      <c r="D27" s="46"/>
      <c r="E27" s="24">
        <v>29402.76</v>
      </c>
      <c r="F27" s="24">
        <v>172600</v>
      </c>
      <c r="G27" s="24">
        <v>0</v>
      </c>
      <c r="H27" s="26">
        <v>0</v>
      </c>
      <c r="I27" s="33">
        <v>3133630.51</v>
      </c>
      <c r="J27" s="31">
        <v>1578705.48</v>
      </c>
      <c r="K27" s="31">
        <v>1634329.5</v>
      </c>
      <c r="L27" s="31">
        <v>22921.5</v>
      </c>
      <c r="M27" s="68">
        <v>0</v>
      </c>
      <c r="N27" s="68">
        <v>3503981.5</v>
      </c>
      <c r="O27" s="36">
        <v>0</v>
      </c>
      <c r="P27" s="36">
        <v>4000102.24</v>
      </c>
      <c r="Q27" s="10">
        <f t="shared" si="0"/>
        <v>14075673.49</v>
      </c>
    </row>
    <row r="28" spans="1:17">
      <c r="A28" s="11" t="s">
        <v>20</v>
      </c>
      <c r="B28" s="26">
        <v>263468909</v>
      </c>
      <c r="C28" s="12">
        <v>1111887.94</v>
      </c>
      <c r="D28" s="46"/>
      <c r="E28" s="29">
        <v>2843841.5</v>
      </c>
      <c r="F28" s="24">
        <v>5126206.7</v>
      </c>
      <c r="G28" s="29">
        <v>5574623.2000000002</v>
      </c>
      <c r="H28" s="30">
        <v>5213470.9000000004</v>
      </c>
      <c r="I28" s="33">
        <v>4447032.3599999994</v>
      </c>
      <c r="J28" s="31">
        <v>4047420.1999999997</v>
      </c>
      <c r="K28" s="31">
        <v>6011503.9800000004</v>
      </c>
      <c r="L28" s="31">
        <v>3776861.04</v>
      </c>
      <c r="M28" s="68">
        <v>2370022</v>
      </c>
      <c r="N28" s="68">
        <v>3590702.78</v>
      </c>
      <c r="O28" s="36">
        <v>5181397</v>
      </c>
      <c r="P28" s="36">
        <v>12313784.939999999</v>
      </c>
      <c r="Q28" s="10">
        <f t="shared" si="0"/>
        <v>60496866.600000001</v>
      </c>
    </row>
    <row r="29" spans="1:17">
      <c r="A29" s="11" t="s">
        <v>21</v>
      </c>
      <c r="B29" s="12">
        <f>500000+70500+5200000</f>
        <v>5770500</v>
      </c>
      <c r="C29" s="12"/>
      <c r="D29" s="46"/>
      <c r="E29" s="29">
        <v>0</v>
      </c>
      <c r="F29" s="24">
        <v>0</v>
      </c>
      <c r="G29" s="29">
        <v>0</v>
      </c>
      <c r="H29" s="30">
        <v>11493.89</v>
      </c>
      <c r="I29" s="33">
        <v>55766.8</v>
      </c>
      <c r="J29" s="31">
        <v>52478.15</v>
      </c>
      <c r="K29" s="31">
        <v>0</v>
      </c>
      <c r="L29" s="31">
        <v>47800.81</v>
      </c>
      <c r="M29" s="68">
        <v>0</v>
      </c>
      <c r="N29" s="68">
        <v>78751.55</v>
      </c>
      <c r="O29" s="36">
        <v>90057.08</v>
      </c>
      <c r="P29" s="36">
        <v>109775.4</v>
      </c>
      <c r="Q29" s="10">
        <f t="shared" si="0"/>
        <v>446123.68000000005</v>
      </c>
    </row>
    <row r="30" spans="1:17">
      <c r="A30" s="11" t="s">
        <v>22</v>
      </c>
      <c r="B30" s="12">
        <f>1050000+1000000+1150000+850000+500000+700000+4650000+150000+300000</f>
        <v>10350000</v>
      </c>
      <c r="C30" s="12"/>
      <c r="D30" s="46"/>
      <c r="E30" s="29">
        <v>2950</v>
      </c>
      <c r="F30" s="24">
        <v>0</v>
      </c>
      <c r="G30" s="29">
        <v>160863.5</v>
      </c>
      <c r="H30" s="30">
        <v>31287.9</v>
      </c>
      <c r="I30" s="33">
        <v>266582.06</v>
      </c>
      <c r="J30" s="31">
        <v>14262.01</v>
      </c>
      <c r="K30" s="31">
        <v>779431.11</v>
      </c>
      <c r="L30" s="31">
        <v>126422.84</v>
      </c>
      <c r="M30" s="68">
        <v>0</v>
      </c>
      <c r="N30" s="68">
        <v>822065.82</v>
      </c>
      <c r="O30" s="36">
        <v>0</v>
      </c>
      <c r="P30" s="36">
        <v>689361.65999999992</v>
      </c>
      <c r="Q30" s="10">
        <f t="shared" si="0"/>
        <v>2893226.9000000004</v>
      </c>
    </row>
    <row r="31" spans="1:17">
      <c r="A31" s="11" t="s">
        <v>23</v>
      </c>
      <c r="B31" s="12">
        <f>14400000+2000000+3000000+75000+200000+176500000+425000+2750000+6000000</f>
        <v>205350000</v>
      </c>
      <c r="C31" s="12"/>
      <c r="D31" s="46"/>
      <c r="E31" s="29">
        <v>4897126.45</v>
      </c>
      <c r="F31" s="24">
        <v>14494689.76</v>
      </c>
      <c r="G31" s="29">
        <v>8845173.75</v>
      </c>
      <c r="H31" s="30">
        <v>3821185.09</v>
      </c>
      <c r="I31" s="33">
        <v>6230980.0999999996</v>
      </c>
      <c r="J31" s="31">
        <v>12153055.08</v>
      </c>
      <c r="K31" s="31">
        <v>6067301.9400000004</v>
      </c>
      <c r="L31" s="31">
        <v>9836002.5199999996</v>
      </c>
      <c r="M31" s="68">
        <v>1246410</v>
      </c>
      <c r="N31" s="68">
        <v>9419238.8599999994</v>
      </c>
      <c r="O31" s="36">
        <v>9879544.0199999996</v>
      </c>
      <c r="P31" s="36">
        <v>9246370.8599999994</v>
      </c>
      <c r="Q31" s="10">
        <f t="shared" si="0"/>
        <v>96137078.429999992</v>
      </c>
    </row>
    <row r="32" spans="1:17" ht="30">
      <c r="A32" s="11" t="s">
        <v>41</v>
      </c>
      <c r="B32" s="15"/>
      <c r="C32" s="12"/>
      <c r="D32" s="46"/>
      <c r="E32" s="29">
        <v>0</v>
      </c>
      <c r="F32" s="24">
        <v>0</v>
      </c>
      <c r="G32" s="29">
        <v>0</v>
      </c>
      <c r="H32" s="30">
        <v>0</v>
      </c>
      <c r="I32" s="33">
        <v>0</v>
      </c>
      <c r="J32" s="31">
        <v>0</v>
      </c>
      <c r="K32" s="31">
        <v>4559254</v>
      </c>
      <c r="L32" s="31">
        <v>0</v>
      </c>
      <c r="M32" s="68">
        <v>0</v>
      </c>
      <c r="N32" s="68">
        <v>0</v>
      </c>
      <c r="O32" s="36">
        <v>0</v>
      </c>
      <c r="P32" s="36">
        <v>0</v>
      </c>
      <c r="Q32" s="10">
        <f t="shared" si="0"/>
        <v>4559254</v>
      </c>
    </row>
    <row r="33" spans="1:17">
      <c r="A33" s="11" t="s">
        <v>24</v>
      </c>
      <c r="B33" s="12">
        <f>7575000+225000+9000000+168000000+6000000+5000000+2750000+3000000+3450000+2000000+5000000</f>
        <v>212000000</v>
      </c>
      <c r="C33" s="12"/>
      <c r="D33" s="46"/>
      <c r="E33" s="29">
        <v>1823374.82</v>
      </c>
      <c r="F33" s="24">
        <v>3195682.8</v>
      </c>
      <c r="G33" s="29">
        <v>2147237.65</v>
      </c>
      <c r="H33" s="30">
        <v>4327581.91</v>
      </c>
      <c r="I33" s="33">
        <v>12099675.07</v>
      </c>
      <c r="J33" s="31">
        <v>6412779.3300000001</v>
      </c>
      <c r="K33" s="31">
        <v>1347375.24</v>
      </c>
      <c r="L33" s="31">
        <v>4611484.58</v>
      </c>
      <c r="M33" s="68">
        <v>1467853.2</v>
      </c>
      <c r="N33" s="68">
        <v>10572010.289999999</v>
      </c>
      <c r="O33" s="36">
        <v>8969614.2699999996</v>
      </c>
      <c r="P33" s="36">
        <v>25889454.350000001</v>
      </c>
      <c r="Q33" s="10">
        <f t="shared" si="0"/>
        <v>82864123.50999999</v>
      </c>
    </row>
    <row r="34" spans="1:17">
      <c r="A34" s="7" t="s">
        <v>25</v>
      </c>
      <c r="B34" s="13">
        <f>SUM(B35:B41)</f>
        <v>1000000</v>
      </c>
      <c r="C34" s="13">
        <f>SUM(C35:C49)</f>
        <v>0</v>
      </c>
      <c r="D34" s="47"/>
      <c r="E34" s="9">
        <v>0</v>
      </c>
      <c r="F34" s="65">
        <v>0</v>
      </c>
      <c r="G34" s="9">
        <v>0</v>
      </c>
      <c r="H34" s="9">
        <v>0</v>
      </c>
      <c r="I34" s="9">
        <v>0</v>
      </c>
      <c r="J34" s="31">
        <v>0</v>
      </c>
      <c r="K34" s="31">
        <v>0</v>
      </c>
      <c r="L34" s="31">
        <v>0</v>
      </c>
      <c r="M34" s="67">
        <v>0</v>
      </c>
      <c r="N34" s="67">
        <v>0</v>
      </c>
      <c r="O34" s="26">
        <v>0</v>
      </c>
      <c r="P34" s="26">
        <v>0</v>
      </c>
      <c r="Q34" s="10">
        <f t="shared" si="0"/>
        <v>0</v>
      </c>
    </row>
    <row r="35" spans="1:17">
      <c r="A35" s="11" t="s">
        <v>26</v>
      </c>
      <c r="B35" s="24">
        <f>500000+500000</f>
        <v>1000000</v>
      </c>
      <c r="C35" s="12">
        <f>-1000000+1000000</f>
        <v>0</v>
      </c>
      <c r="D35" s="46"/>
      <c r="E35" s="24">
        <v>0</v>
      </c>
      <c r="F35" s="24">
        <v>0</v>
      </c>
      <c r="G35" s="24">
        <v>0</v>
      </c>
      <c r="H35" s="26">
        <v>0</v>
      </c>
      <c r="I35" s="26">
        <v>0</v>
      </c>
      <c r="J35" s="31">
        <v>0</v>
      </c>
      <c r="K35" s="31">
        <v>0</v>
      </c>
      <c r="L35" s="31">
        <v>0</v>
      </c>
      <c r="M35" s="68">
        <v>0</v>
      </c>
      <c r="N35" s="68">
        <v>0</v>
      </c>
      <c r="O35" s="26">
        <v>0</v>
      </c>
      <c r="P35" s="26">
        <v>0</v>
      </c>
      <c r="Q35" s="10">
        <f t="shared" si="0"/>
        <v>0</v>
      </c>
    </row>
    <row r="36" spans="1:17">
      <c r="A36" s="11" t="s">
        <v>42</v>
      </c>
      <c r="B36" s="15"/>
      <c r="C36" s="12"/>
      <c r="D36" s="46"/>
      <c r="E36" s="24">
        <v>0</v>
      </c>
      <c r="F36" s="24">
        <v>0</v>
      </c>
      <c r="G36" s="24">
        <v>0</v>
      </c>
      <c r="H36" s="26">
        <v>0</v>
      </c>
      <c r="I36" s="26">
        <v>0</v>
      </c>
      <c r="J36" s="31">
        <v>0</v>
      </c>
      <c r="K36" s="31">
        <v>0</v>
      </c>
      <c r="L36" s="31">
        <v>0</v>
      </c>
      <c r="M36" s="68">
        <v>0</v>
      </c>
      <c r="N36" s="68">
        <v>0</v>
      </c>
      <c r="O36" s="26">
        <v>0</v>
      </c>
      <c r="P36" s="26">
        <v>0</v>
      </c>
      <c r="Q36" s="10">
        <f t="shared" si="0"/>
        <v>0</v>
      </c>
    </row>
    <row r="37" spans="1:17">
      <c r="A37" s="11" t="s">
        <v>43</v>
      </c>
      <c r="B37" s="15"/>
      <c r="C37" s="12"/>
      <c r="D37" s="46"/>
      <c r="E37" s="24">
        <v>0</v>
      </c>
      <c r="F37" s="24">
        <v>0</v>
      </c>
      <c r="G37" s="24">
        <v>0</v>
      </c>
      <c r="H37" s="26">
        <v>0</v>
      </c>
      <c r="I37" s="26">
        <v>0</v>
      </c>
      <c r="J37" s="31">
        <v>0</v>
      </c>
      <c r="K37" s="31">
        <v>0</v>
      </c>
      <c r="L37" s="31">
        <v>0</v>
      </c>
      <c r="M37" s="68">
        <v>0</v>
      </c>
      <c r="N37" s="68">
        <v>0</v>
      </c>
      <c r="O37" s="26">
        <v>0</v>
      </c>
      <c r="P37" s="26">
        <v>0</v>
      </c>
      <c r="Q37" s="10">
        <f t="shared" si="0"/>
        <v>0</v>
      </c>
    </row>
    <row r="38" spans="1:17">
      <c r="A38" s="11" t="s">
        <v>44</v>
      </c>
      <c r="B38" s="15"/>
      <c r="C38" s="12"/>
      <c r="D38" s="46"/>
      <c r="E38" s="24">
        <v>0</v>
      </c>
      <c r="F38" s="24">
        <v>0</v>
      </c>
      <c r="G38" s="24">
        <v>0</v>
      </c>
      <c r="H38" s="26">
        <v>0</v>
      </c>
      <c r="I38" s="26">
        <v>0</v>
      </c>
      <c r="J38" s="31">
        <v>0</v>
      </c>
      <c r="K38" s="31">
        <v>0</v>
      </c>
      <c r="L38" s="31">
        <v>0</v>
      </c>
      <c r="M38" s="68">
        <v>0</v>
      </c>
      <c r="N38" s="68">
        <v>0</v>
      </c>
      <c r="O38" s="26">
        <v>0</v>
      </c>
      <c r="P38" s="26">
        <v>0</v>
      </c>
      <c r="Q38" s="10">
        <f t="shared" si="0"/>
        <v>0</v>
      </c>
    </row>
    <row r="39" spans="1:17">
      <c r="A39" s="11" t="s">
        <v>45</v>
      </c>
      <c r="B39" s="15"/>
      <c r="C39" s="12"/>
      <c r="D39" s="46"/>
      <c r="E39" s="24">
        <v>0</v>
      </c>
      <c r="F39" s="24">
        <v>0</v>
      </c>
      <c r="G39" s="24">
        <v>0</v>
      </c>
      <c r="H39" s="26">
        <v>0</v>
      </c>
      <c r="I39" s="26">
        <v>0</v>
      </c>
      <c r="J39" s="31">
        <v>0</v>
      </c>
      <c r="K39" s="31">
        <v>0</v>
      </c>
      <c r="L39" s="31">
        <v>0</v>
      </c>
      <c r="M39" s="68">
        <v>0</v>
      </c>
      <c r="N39" s="68">
        <v>0</v>
      </c>
      <c r="O39" s="26">
        <v>0</v>
      </c>
      <c r="P39" s="26">
        <v>0</v>
      </c>
      <c r="Q39" s="10">
        <f t="shared" si="0"/>
        <v>0</v>
      </c>
    </row>
    <row r="40" spans="1:17">
      <c r="A40" s="11" t="s">
        <v>27</v>
      </c>
      <c r="B40" s="15"/>
      <c r="C40" s="12"/>
      <c r="D40" s="46"/>
      <c r="E40" s="24">
        <v>0</v>
      </c>
      <c r="F40" s="24">
        <v>0</v>
      </c>
      <c r="G40" s="24">
        <v>0</v>
      </c>
      <c r="H40" s="26">
        <v>0</v>
      </c>
      <c r="I40" s="26">
        <v>0</v>
      </c>
      <c r="J40" s="31">
        <v>0</v>
      </c>
      <c r="K40" s="31">
        <v>0</v>
      </c>
      <c r="L40" s="31">
        <v>0</v>
      </c>
      <c r="M40" s="68">
        <v>0</v>
      </c>
      <c r="N40" s="68">
        <v>0</v>
      </c>
      <c r="O40" s="26">
        <v>0</v>
      </c>
      <c r="P40" s="26">
        <v>0</v>
      </c>
      <c r="Q40" s="10">
        <f t="shared" si="0"/>
        <v>0</v>
      </c>
    </row>
    <row r="41" spans="1:17">
      <c r="A41" s="11" t="s">
        <v>46</v>
      </c>
      <c r="B41" s="15"/>
      <c r="C41" s="12"/>
      <c r="D41" s="46"/>
      <c r="E41" s="24">
        <v>0</v>
      </c>
      <c r="F41" s="24">
        <v>0</v>
      </c>
      <c r="G41" s="24">
        <v>0</v>
      </c>
      <c r="H41" s="26">
        <v>0</v>
      </c>
      <c r="I41" s="26">
        <v>0</v>
      </c>
      <c r="J41" s="31">
        <v>0</v>
      </c>
      <c r="K41" s="31">
        <v>0</v>
      </c>
      <c r="L41" s="31">
        <v>0</v>
      </c>
      <c r="M41" s="68">
        <v>0</v>
      </c>
      <c r="N41" s="68">
        <v>0</v>
      </c>
      <c r="O41" s="26">
        <v>0</v>
      </c>
      <c r="P41" s="26">
        <v>0</v>
      </c>
      <c r="Q41" s="10">
        <f t="shared" si="0"/>
        <v>0</v>
      </c>
    </row>
    <row r="42" spans="1:17">
      <c r="A42" s="7" t="s">
        <v>47</v>
      </c>
      <c r="B42" s="16"/>
      <c r="C42" s="12"/>
      <c r="D42" s="46"/>
      <c r="E42" s="9">
        <v>0</v>
      </c>
      <c r="F42" s="65">
        <v>0</v>
      </c>
      <c r="G42" s="9">
        <v>0</v>
      </c>
      <c r="H42" s="9">
        <v>0</v>
      </c>
      <c r="I42" s="9">
        <v>0</v>
      </c>
      <c r="J42" s="31">
        <v>0</v>
      </c>
      <c r="K42" s="31">
        <v>0</v>
      </c>
      <c r="L42" s="31">
        <v>0</v>
      </c>
      <c r="M42" s="67">
        <v>0</v>
      </c>
      <c r="N42" s="67">
        <v>0</v>
      </c>
      <c r="O42" s="26">
        <v>0</v>
      </c>
      <c r="P42" s="26">
        <v>0</v>
      </c>
      <c r="Q42" s="10">
        <f t="shared" si="0"/>
        <v>0</v>
      </c>
    </row>
    <row r="43" spans="1:17">
      <c r="A43" s="11" t="s">
        <v>48</v>
      </c>
      <c r="B43" s="15"/>
      <c r="C43" s="12"/>
      <c r="D43" s="46"/>
      <c r="E43" s="24">
        <v>0</v>
      </c>
      <c r="F43" s="24">
        <v>0</v>
      </c>
      <c r="G43" s="24">
        <v>0</v>
      </c>
      <c r="H43" s="26">
        <v>0</v>
      </c>
      <c r="I43" s="26">
        <v>0</v>
      </c>
      <c r="J43" s="31">
        <v>0</v>
      </c>
      <c r="K43" s="31">
        <v>0</v>
      </c>
      <c r="L43" s="31">
        <v>0</v>
      </c>
      <c r="M43" s="68">
        <v>0</v>
      </c>
      <c r="N43" s="68">
        <v>0</v>
      </c>
      <c r="O43" s="26">
        <v>0</v>
      </c>
      <c r="P43" s="26">
        <v>0</v>
      </c>
      <c r="Q43" s="10">
        <f t="shared" si="0"/>
        <v>0</v>
      </c>
    </row>
    <row r="44" spans="1:17">
      <c r="A44" s="11" t="s">
        <v>49</v>
      </c>
      <c r="B44" s="15"/>
      <c r="C44" s="12"/>
      <c r="D44" s="46"/>
      <c r="E44" s="24">
        <v>0</v>
      </c>
      <c r="F44" s="24">
        <v>0</v>
      </c>
      <c r="G44" s="24">
        <v>0</v>
      </c>
      <c r="H44" s="26">
        <v>0</v>
      </c>
      <c r="I44" s="26">
        <v>0</v>
      </c>
      <c r="J44" s="31">
        <v>0</v>
      </c>
      <c r="K44" s="31">
        <v>0</v>
      </c>
      <c r="L44" s="31">
        <v>0</v>
      </c>
      <c r="M44" s="68">
        <v>0</v>
      </c>
      <c r="N44" s="68">
        <v>0</v>
      </c>
      <c r="O44" s="26">
        <v>0</v>
      </c>
      <c r="P44" s="26">
        <v>0</v>
      </c>
      <c r="Q44" s="10">
        <f t="shared" si="0"/>
        <v>0</v>
      </c>
    </row>
    <row r="45" spans="1:17">
      <c r="A45" s="11" t="s">
        <v>50</v>
      </c>
      <c r="B45" s="15"/>
      <c r="C45" s="12"/>
      <c r="D45" s="46"/>
      <c r="E45" s="24">
        <v>0</v>
      </c>
      <c r="F45" s="24">
        <v>0</v>
      </c>
      <c r="G45" s="24">
        <v>0</v>
      </c>
      <c r="H45" s="26">
        <v>0</v>
      </c>
      <c r="I45" s="26">
        <v>0</v>
      </c>
      <c r="J45" s="31">
        <v>0</v>
      </c>
      <c r="K45" s="31">
        <v>0</v>
      </c>
      <c r="L45" s="31">
        <v>0</v>
      </c>
      <c r="M45" s="68">
        <v>0</v>
      </c>
      <c r="N45" s="68">
        <v>0</v>
      </c>
      <c r="O45" s="26">
        <v>0</v>
      </c>
      <c r="P45" s="26">
        <v>0</v>
      </c>
      <c r="Q45" s="10">
        <f t="shared" si="0"/>
        <v>0</v>
      </c>
    </row>
    <row r="46" spans="1:17">
      <c r="A46" s="11" t="s">
        <v>51</v>
      </c>
      <c r="B46" s="15"/>
      <c r="C46" s="12"/>
      <c r="D46" s="46"/>
      <c r="E46" s="24">
        <v>0</v>
      </c>
      <c r="F46" s="24">
        <v>0</v>
      </c>
      <c r="G46" s="24">
        <v>0</v>
      </c>
      <c r="H46" s="26">
        <v>0</v>
      </c>
      <c r="I46" s="26">
        <v>0</v>
      </c>
      <c r="J46" s="31">
        <v>0</v>
      </c>
      <c r="K46" s="31">
        <v>0</v>
      </c>
      <c r="L46" s="31">
        <v>0</v>
      </c>
      <c r="M46" s="68">
        <v>0</v>
      </c>
      <c r="N46" s="68">
        <v>0</v>
      </c>
      <c r="O46" s="26">
        <v>0</v>
      </c>
      <c r="P46" s="26">
        <v>0</v>
      </c>
      <c r="Q46" s="10">
        <f t="shared" si="0"/>
        <v>0</v>
      </c>
    </row>
    <row r="47" spans="1:17">
      <c r="A47" s="11" t="s">
        <v>52</v>
      </c>
      <c r="B47" s="15"/>
      <c r="C47" s="12"/>
      <c r="D47" s="46"/>
      <c r="E47" s="24">
        <v>0</v>
      </c>
      <c r="F47" s="24">
        <v>0</v>
      </c>
      <c r="G47" s="24">
        <v>0</v>
      </c>
      <c r="H47" s="26">
        <v>0</v>
      </c>
      <c r="I47" s="26">
        <v>0</v>
      </c>
      <c r="J47" s="31">
        <v>0</v>
      </c>
      <c r="K47" s="31">
        <v>0</v>
      </c>
      <c r="L47" s="31">
        <v>0</v>
      </c>
      <c r="M47" s="68">
        <v>0</v>
      </c>
      <c r="N47" s="68">
        <v>0</v>
      </c>
      <c r="O47" s="26">
        <v>0</v>
      </c>
      <c r="P47" s="26">
        <v>0</v>
      </c>
      <c r="Q47" s="10">
        <f t="shared" si="0"/>
        <v>0</v>
      </c>
    </row>
    <row r="48" spans="1:17">
      <c r="A48" s="11" t="s">
        <v>53</v>
      </c>
      <c r="B48" s="15"/>
      <c r="C48" s="12"/>
      <c r="D48" s="46"/>
      <c r="E48" s="24">
        <v>0</v>
      </c>
      <c r="F48" s="24">
        <v>0</v>
      </c>
      <c r="G48" s="24">
        <v>0</v>
      </c>
      <c r="H48" s="26">
        <v>0</v>
      </c>
      <c r="I48" s="26">
        <v>0</v>
      </c>
      <c r="J48" s="31">
        <v>0</v>
      </c>
      <c r="K48" s="31">
        <v>0</v>
      </c>
      <c r="L48" s="31">
        <v>0</v>
      </c>
      <c r="M48" s="68">
        <v>0</v>
      </c>
      <c r="N48" s="68">
        <v>0</v>
      </c>
      <c r="O48" s="26">
        <v>0</v>
      </c>
      <c r="P48" s="26">
        <v>0</v>
      </c>
      <c r="Q48" s="10">
        <f t="shared" si="0"/>
        <v>0</v>
      </c>
    </row>
    <row r="49" spans="1:17">
      <c r="A49" s="11" t="s">
        <v>54</v>
      </c>
      <c r="B49" s="15"/>
      <c r="C49" s="12"/>
      <c r="D49" s="46"/>
      <c r="E49" s="24">
        <v>0</v>
      </c>
      <c r="F49" s="24">
        <v>0</v>
      </c>
      <c r="G49" s="24">
        <v>0</v>
      </c>
      <c r="H49" s="26">
        <v>0</v>
      </c>
      <c r="I49" s="26">
        <v>0</v>
      </c>
      <c r="J49" s="31">
        <v>0</v>
      </c>
      <c r="K49" s="31">
        <v>0</v>
      </c>
      <c r="L49" s="31">
        <v>0</v>
      </c>
      <c r="M49" s="68">
        <v>0</v>
      </c>
      <c r="N49" s="68">
        <v>0</v>
      </c>
      <c r="O49" s="26">
        <v>0</v>
      </c>
      <c r="P49" s="26">
        <v>0</v>
      </c>
      <c r="Q49" s="10">
        <f t="shared" si="0"/>
        <v>0</v>
      </c>
    </row>
    <row r="50" spans="1:17">
      <c r="A50" s="7" t="s">
        <v>28</v>
      </c>
      <c r="B50" s="9">
        <f>SUM(B51:B59)</f>
        <v>78187500</v>
      </c>
      <c r="C50" s="13">
        <f>SUM(C51:C59)</f>
        <v>0</v>
      </c>
      <c r="D50" s="47"/>
      <c r="E50" s="9">
        <v>410577.34</v>
      </c>
      <c r="F50" s="65">
        <v>3483796.17</v>
      </c>
      <c r="G50" s="9">
        <v>1811982.54</v>
      </c>
      <c r="H50" s="9">
        <v>2242920.0499999998</v>
      </c>
      <c r="I50" s="9">
        <v>4114846.96</v>
      </c>
      <c r="J50" s="9">
        <v>3010284.86</v>
      </c>
      <c r="K50" s="9">
        <v>3133381.2600000002</v>
      </c>
      <c r="L50" s="9">
        <v>1759600.03</v>
      </c>
      <c r="M50" s="67">
        <v>0</v>
      </c>
      <c r="N50" s="67">
        <v>1529323.77</v>
      </c>
      <c r="O50" s="10">
        <v>157648</v>
      </c>
      <c r="P50" s="10">
        <v>4946681.8899999997</v>
      </c>
      <c r="Q50" s="10">
        <f t="shared" si="0"/>
        <v>26601042.870000001</v>
      </c>
    </row>
    <row r="51" spans="1:17">
      <c r="A51" s="11" t="s">
        <v>29</v>
      </c>
      <c r="B51" s="12">
        <f>2625000+1500000+6000000+2000000+500000</f>
        <v>12625000</v>
      </c>
      <c r="C51" s="12"/>
      <c r="D51" s="46"/>
      <c r="E51" s="24">
        <v>0</v>
      </c>
      <c r="F51" s="24">
        <v>617834.05000000005</v>
      </c>
      <c r="G51" s="26">
        <v>691053.04</v>
      </c>
      <c r="H51" s="26">
        <v>174640</v>
      </c>
      <c r="I51" s="33">
        <v>0</v>
      </c>
      <c r="J51" s="31">
        <v>1021669.83</v>
      </c>
      <c r="K51" s="31">
        <v>0</v>
      </c>
      <c r="L51" s="31">
        <v>242701.7</v>
      </c>
      <c r="M51" s="68">
        <v>0</v>
      </c>
      <c r="N51" s="68">
        <v>817739.5</v>
      </c>
      <c r="O51" s="36">
        <v>0</v>
      </c>
      <c r="P51" s="36">
        <v>776497.6</v>
      </c>
      <c r="Q51" s="10">
        <f t="shared" si="0"/>
        <v>4342135.72</v>
      </c>
    </row>
    <row r="52" spans="1:17">
      <c r="A52" s="11" t="s">
        <v>30</v>
      </c>
      <c r="B52" s="12">
        <v>800000</v>
      </c>
      <c r="C52" s="12"/>
      <c r="D52" s="46"/>
      <c r="E52" s="24">
        <v>0</v>
      </c>
      <c r="F52" s="24">
        <v>0</v>
      </c>
      <c r="G52" s="26">
        <v>0</v>
      </c>
      <c r="H52" s="26">
        <v>0</v>
      </c>
      <c r="I52" s="33">
        <v>0</v>
      </c>
      <c r="J52" s="31">
        <v>0</v>
      </c>
      <c r="K52" s="31">
        <v>0</v>
      </c>
      <c r="L52" s="31">
        <v>24046.45</v>
      </c>
      <c r="M52" s="68">
        <v>0</v>
      </c>
      <c r="N52" s="68">
        <v>90270</v>
      </c>
      <c r="O52" s="36">
        <v>0</v>
      </c>
      <c r="P52" s="36">
        <v>0</v>
      </c>
      <c r="Q52" s="10">
        <f t="shared" si="0"/>
        <v>114316.45</v>
      </c>
    </row>
    <row r="53" spans="1:17">
      <c r="A53" s="11" t="s">
        <v>31</v>
      </c>
      <c r="B53" s="12">
        <f>35150000+10000000</f>
        <v>45150000</v>
      </c>
      <c r="C53" s="12"/>
      <c r="D53" s="46"/>
      <c r="E53" s="24">
        <v>43700</v>
      </c>
      <c r="F53" s="24">
        <v>2409775.4500000002</v>
      </c>
      <c r="G53" s="26">
        <v>681851.5</v>
      </c>
      <c r="H53" s="26">
        <v>1908980.05</v>
      </c>
      <c r="I53" s="33">
        <v>2275574.92</v>
      </c>
      <c r="J53" s="31">
        <v>265992.03000000003</v>
      </c>
      <c r="K53" s="31">
        <v>2856240.56</v>
      </c>
      <c r="L53" s="31">
        <v>1429844.6</v>
      </c>
      <c r="M53" s="68">
        <v>0</v>
      </c>
      <c r="N53" s="68">
        <v>621314.27</v>
      </c>
      <c r="O53" s="36">
        <v>157648</v>
      </c>
      <c r="P53" s="36">
        <v>3147306.75</v>
      </c>
      <c r="Q53" s="10">
        <f t="shared" si="0"/>
        <v>15798228.129999999</v>
      </c>
    </row>
    <row r="54" spans="1:17">
      <c r="A54" s="11" t="s">
        <v>32</v>
      </c>
      <c r="B54" s="12">
        <v>3000000</v>
      </c>
      <c r="C54" s="12"/>
      <c r="D54" s="46"/>
      <c r="E54" s="24">
        <v>0</v>
      </c>
      <c r="F54" s="24">
        <v>0</v>
      </c>
      <c r="G54" s="26">
        <v>0</v>
      </c>
      <c r="H54" s="26">
        <v>0</v>
      </c>
      <c r="I54" s="33">
        <v>0</v>
      </c>
      <c r="J54" s="31">
        <v>0</v>
      </c>
      <c r="K54" s="31">
        <v>0</v>
      </c>
      <c r="L54" s="31">
        <v>0</v>
      </c>
      <c r="M54" s="68">
        <v>0</v>
      </c>
      <c r="N54" s="68">
        <v>0</v>
      </c>
      <c r="O54" s="36">
        <v>0</v>
      </c>
      <c r="P54" s="36">
        <v>74747.929999999993</v>
      </c>
      <c r="Q54" s="10">
        <f t="shared" si="0"/>
        <v>74747.929999999993</v>
      </c>
    </row>
    <row r="55" spans="1:17">
      <c r="A55" s="11" t="s">
        <v>33</v>
      </c>
      <c r="B55" s="12">
        <f>2000000+4392500+5000000+1000000+1000000+800000</f>
        <v>14192500</v>
      </c>
      <c r="C55" s="12"/>
      <c r="D55" s="46"/>
      <c r="E55" s="24">
        <v>366877.34</v>
      </c>
      <c r="F55" s="24">
        <v>438386.67</v>
      </c>
      <c r="G55" s="26">
        <v>439078</v>
      </c>
      <c r="H55" s="26">
        <v>159300</v>
      </c>
      <c r="I55" s="33">
        <v>1569092.04</v>
      </c>
      <c r="J55" s="31">
        <v>1722623</v>
      </c>
      <c r="K55" s="31">
        <v>277140.7</v>
      </c>
      <c r="L55" s="31">
        <v>4531.2</v>
      </c>
      <c r="M55" s="68">
        <v>0</v>
      </c>
      <c r="N55" s="68">
        <v>0</v>
      </c>
      <c r="O55" s="36">
        <v>0</v>
      </c>
      <c r="P55" s="36">
        <v>922910.26</v>
      </c>
      <c r="Q55" s="10">
        <f t="shared" si="0"/>
        <v>5899939.21</v>
      </c>
    </row>
    <row r="56" spans="1:17">
      <c r="A56" s="11" t="s">
        <v>55</v>
      </c>
      <c r="B56" s="12">
        <v>1500000</v>
      </c>
      <c r="C56" s="12"/>
      <c r="D56" s="46"/>
      <c r="E56" s="24">
        <v>0</v>
      </c>
      <c r="F56" s="24">
        <v>0</v>
      </c>
      <c r="G56" s="26">
        <v>0</v>
      </c>
      <c r="H56" s="26">
        <v>0</v>
      </c>
      <c r="I56" s="33">
        <v>148680</v>
      </c>
      <c r="J56" s="31">
        <v>0</v>
      </c>
      <c r="K56" s="31">
        <v>0</v>
      </c>
      <c r="L56" s="31">
        <v>58476.08</v>
      </c>
      <c r="M56" s="68">
        <v>0</v>
      </c>
      <c r="N56" s="68">
        <v>0</v>
      </c>
      <c r="O56" s="36">
        <v>0</v>
      </c>
      <c r="P56" s="36">
        <v>25219.35</v>
      </c>
      <c r="Q56" s="10">
        <f t="shared" si="0"/>
        <v>232375.43000000002</v>
      </c>
    </row>
    <row r="57" spans="1:17">
      <c r="A57" s="11" t="s">
        <v>56</v>
      </c>
      <c r="B57" s="12"/>
      <c r="C57" s="12"/>
      <c r="D57" s="46"/>
      <c r="E57" s="24">
        <v>0</v>
      </c>
      <c r="F57" s="24">
        <v>0</v>
      </c>
      <c r="G57" s="26">
        <v>0</v>
      </c>
      <c r="H57" s="26">
        <v>0</v>
      </c>
      <c r="I57" s="26">
        <v>0</v>
      </c>
      <c r="J57" s="31">
        <v>0</v>
      </c>
      <c r="K57" s="31">
        <v>0</v>
      </c>
      <c r="L57" s="31">
        <v>0</v>
      </c>
      <c r="M57" s="68">
        <v>0</v>
      </c>
      <c r="N57" s="68">
        <v>0</v>
      </c>
      <c r="O57" s="36">
        <v>0</v>
      </c>
      <c r="P57" s="36">
        <v>0</v>
      </c>
      <c r="Q57" s="10">
        <f t="shared" si="0"/>
        <v>0</v>
      </c>
    </row>
    <row r="58" spans="1:17">
      <c r="A58" s="11" t="s">
        <v>34</v>
      </c>
      <c r="B58" s="12">
        <v>570000</v>
      </c>
      <c r="C58" s="12"/>
      <c r="D58" s="46"/>
      <c r="E58" s="24">
        <v>0</v>
      </c>
      <c r="F58" s="24">
        <v>17800</v>
      </c>
      <c r="G58" s="26">
        <v>0</v>
      </c>
      <c r="H58" s="26">
        <v>0</v>
      </c>
      <c r="I58" s="26">
        <v>121500</v>
      </c>
      <c r="J58" s="31">
        <v>0</v>
      </c>
      <c r="K58" s="31">
        <v>0</v>
      </c>
      <c r="L58" s="31">
        <v>0</v>
      </c>
      <c r="M58" s="68">
        <v>0</v>
      </c>
      <c r="N58" s="68">
        <v>0</v>
      </c>
      <c r="O58" s="36">
        <v>0</v>
      </c>
      <c r="P58" s="36">
        <v>0</v>
      </c>
      <c r="Q58" s="10">
        <f t="shared" si="0"/>
        <v>139300</v>
      </c>
    </row>
    <row r="59" spans="1:17">
      <c r="A59" s="11" t="s">
        <v>57</v>
      </c>
      <c r="B59" s="12">
        <v>350000</v>
      </c>
      <c r="C59" s="12"/>
      <c r="D59" s="46"/>
      <c r="E59" s="24">
        <v>0</v>
      </c>
      <c r="F59" s="24">
        <v>0</v>
      </c>
      <c r="G59" s="26">
        <v>0</v>
      </c>
      <c r="H59" s="26">
        <v>0</v>
      </c>
      <c r="I59" s="26">
        <v>0</v>
      </c>
      <c r="J59" s="31">
        <v>0</v>
      </c>
      <c r="K59" s="31">
        <v>0</v>
      </c>
      <c r="L59" s="31">
        <v>0</v>
      </c>
      <c r="M59" s="68">
        <v>0</v>
      </c>
      <c r="N59" s="68">
        <v>0</v>
      </c>
      <c r="O59" s="36">
        <v>0</v>
      </c>
      <c r="P59" s="36">
        <v>0</v>
      </c>
      <c r="Q59" s="10">
        <f t="shared" si="0"/>
        <v>0</v>
      </c>
    </row>
    <row r="60" spans="1:17">
      <c r="A60" s="7" t="s">
        <v>58</v>
      </c>
      <c r="B60" s="9">
        <f>SUM(B61:B64)</f>
        <v>0</v>
      </c>
      <c r="C60" s="13">
        <f>SUM(C61:C71)</f>
        <v>0</v>
      </c>
      <c r="D60" s="47"/>
      <c r="E60" s="9">
        <v>0</v>
      </c>
      <c r="F60" s="65">
        <v>0</v>
      </c>
      <c r="G60" s="9">
        <v>0</v>
      </c>
      <c r="H60" s="9">
        <v>0</v>
      </c>
      <c r="I60" s="9">
        <v>0</v>
      </c>
      <c r="J60" s="31">
        <v>0</v>
      </c>
      <c r="K60" s="31">
        <v>0</v>
      </c>
      <c r="L60" s="31">
        <v>0</v>
      </c>
      <c r="M60" s="67">
        <v>0</v>
      </c>
      <c r="N60" s="67">
        <v>0</v>
      </c>
      <c r="O60" s="26">
        <v>0</v>
      </c>
      <c r="P60" s="26">
        <v>0</v>
      </c>
      <c r="Q60" s="10">
        <f t="shared" si="0"/>
        <v>0</v>
      </c>
    </row>
    <row r="61" spans="1:17">
      <c r="A61" s="11" t="s">
        <v>59</v>
      </c>
      <c r="B61" s="12"/>
      <c r="C61" s="12"/>
      <c r="D61" s="46"/>
      <c r="E61" s="24">
        <v>0</v>
      </c>
      <c r="F61" s="24">
        <v>0</v>
      </c>
      <c r="G61" s="28">
        <v>0</v>
      </c>
      <c r="H61" s="26">
        <v>0</v>
      </c>
      <c r="I61" s="26">
        <v>0</v>
      </c>
      <c r="J61" s="31">
        <v>0</v>
      </c>
      <c r="K61" s="31">
        <v>0</v>
      </c>
      <c r="L61" s="31">
        <v>0</v>
      </c>
      <c r="M61" s="68">
        <v>0</v>
      </c>
      <c r="N61" s="68">
        <v>0</v>
      </c>
      <c r="O61" s="26">
        <v>0</v>
      </c>
      <c r="P61" s="26">
        <v>0</v>
      </c>
      <c r="Q61" s="10">
        <f t="shared" si="0"/>
        <v>0</v>
      </c>
    </row>
    <row r="62" spans="1:17">
      <c r="A62" s="11" t="s">
        <v>60</v>
      </c>
      <c r="B62" s="12"/>
      <c r="C62" s="12"/>
      <c r="D62" s="46"/>
      <c r="E62" s="24">
        <v>0</v>
      </c>
      <c r="F62" s="24">
        <v>0</v>
      </c>
      <c r="G62" s="24">
        <v>0</v>
      </c>
      <c r="H62" s="26">
        <v>0</v>
      </c>
      <c r="I62" s="26">
        <v>0</v>
      </c>
      <c r="J62" s="31">
        <v>0</v>
      </c>
      <c r="K62" s="31">
        <v>0</v>
      </c>
      <c r="L62" s="31">
        <v>0</v>
      </c>
      <c r="M62" s="68">
        <v>0</v>
      </c>
      <c r="N62" s="68">
        <v>0</v>
      </c>
      <c r="O62" s="26">
        <v>0</v>
      </c>
      <c r="P62" s="26">
        <v>0</v>
      </c>
      <c r="Q62" s="10">
        <f t="shared" si="0"/>
        <v>0</v>
      </c>
    </row>
    <row r="63" spans="1:17">
      <c r="A63" s="11" t="s">
        <v>61</v>
      </c>
      <c r="B63" s="12"/>
      <c r="C63" s="12"/>
      <c r="D63" s="46"/>
      <c r="E63" s="24">
        <v>0</v>
      </c>
      <c r="F63" s="24">
        <v>0</v>
      </c>
      <c r="G63" s="24">
        <v>0</v>
      </c>
      <c r="H63" s="26">
        <v>0</v>
      </c>
      <c r="I63" s="26">
        <v>0</v>
      </c>
      <c r="J63" s="31">
        <v>0</v>
      </c>
      <c r="K63" s="31">
        <v>0</v>
      </c>
      <c r="L63" s="31">
        <v>0</v>
      </c>
      <c r="M63" s="68">
        <v>0</v>
      </c>
      <c r="N63" s="68">
        <v>0</v>
      </c>
      <c r="O63" s="26">
        <v>0</v>
      </c>
      <c r="P63" s="26">
        <v>0</v>
      </c>
      <c r="Q63" s="10">
        <f t="shared" si="0"/>
        <v>0</v>
      </c>
    </row>
    <row r="64" spans="1:17" ht="30">
      <c r="A64" s="17" t="s">
        <v>62</v>
      </c>
      <c r="B64" s="12"/>
      <c r="C64" s="12"/>
      <c r="D64" s="46"/>
      <c r="E64" s="24">
        <v>0</v>
      </c>
      <c r="F64" s="24">
        <v>0</v>
      </c>
      <c r="G64" s="24">
        <v>0</v>
      </c>
      <c r="H64" s="26">
        <v>0</v>
      </c>
      <c r="I64" s="26">
        <v>0</v>
      </c>
      <c r="J64" s="31">
        <v>0</v>
      </c>
      <c r="K64" s="31">
        <v>0</v>
      </c>
      <c r="L64" s="31">
        <v>0</v>
      </c>
      <c r="M64" s="68">
        <v>0</v>
      </c>
      <c r="N64" s="68">
        <v>0</v>
      </c>
      <c r="O64" s="26">
        <v>0</v>
      </c>
      <c r="P64" s="26">
        <v>0</v>
      </c>
      <c r="Q64" s="10">
        <f t="shared" si="0"/>
        <v>0</v>
      </c>
    </row>
    <row r="65" spans="1:17">
      <c r="A65" s="7" t="s">
        <v>63</v>
      </c>
      <c r="B65" s="16">
        <f>SUM(B66:B67)</f>
        <v>0</v>
      </c>
      <c r="C65" s="12"/>
      <c r="D65" s="46"/>
      <c r="E65" s="9">
        <v>0</v>
      </c>
      <c r="F65" s="65">
        <v>0</v>
      </c>
      <c r="G65" s="9">
        <v>0</v>
      </c>
      <c r="H65" s="9">
        <v>0</v>
      </c>
      <c r="I65" s="9">
        <v>0</v>
      </c>
      <c r="J65" s="31">
        <v>0</v>
      </c>
      <c r="K65" s="31">
        <v>0</v>
      </c>
      <c r="L65" s="31">
        <v>0</v>
      </c>
      <c r="M65" s="67">
        <v>0</v>
      </c>
      <c r="N65" s="67">
        <v>0</v>
      </c>
      <c r="O65" s="26">
        <v>0</v>
      </c>
      <c r="P65" s="26">
        <v>0</v>
      </c>
      <c r="Q65" s="10">
        <f t="shared" si="0"/>
        <v>0</v>
      </c>
    </row>
    <row r="66" spans="1:17">
      <c r="A66" s="11" t="s">
        <v>64</v>
      </c>
      <c r="B66" s="15"/>
      <c r="C66" s="12"/>
      <c r="D66" s="46"/>
      <c r="E66" s="24">
        <v>0</v>
      </c>
      <c r="F66" s="24">
        <v>0</v>
      </c>
      <c r="G66" s="24">
        <v>0</v>
      </c>
      <c r="H66" s="26">
        <v>0</v>
      </c>
      <c r="I66" s="26">
        <v>0</v>
      </c>
      <c r="J66" s="31">
        <v>0</v>
      </c>
      <c r="K66" s="31">
        <v>0</v>
      </c>
      <c r="L66" s="31">
        <v>0</v>
      </c>
      <c r="M66" s="68">
        <v>0</v>
      </c>
      <c r="N66" s="68">
        <v>0</v>
      </c>
      <c r="O66" s="26">
        <v>0</v>
      </c>
      <c r="P66" s="26">
        <v>0</v>
      </c>
      <c r="Q66" s="10">
        <f t="shared" si="0"/>
        <v>0</v>
      </c>
    </row>
    <row r="67" spans="1:17">
      <c r="A67" s="11" t="s">
        <v>65</v>
      </c>
      <c r="B67" s="15"/>
      <c r="C67" s="12"/>
      <c r="D67" s="46"/>
      <c r="E67" s="24">
        <v>0</v>
      </c>
      <c r="F67" s="24">
        <v>0</v>
      </c>
      <c r="G67" s="24">
        <v>0</v>
      </c>
      <c r="H67" s="26">
        <v>0</v>
      </c>
      <c r="I67" s="26">
        <v>0</v>
      </c>
      <c r="J67" s="31">
        <v>0</v>
      </c>
      <c r="K67" s="31">
        <v>0</v>
      </c>
      <c r="L67" s="31">
        <v>0</v>
      </c>
      <c r="M67" s="68">
        <v>0</v>
      </c>
      <c r="N67" s="68">
        <v>0</v>
      </c>
      <c r="O67" s="26">
        <v>0</v>
      </c>
      <c r="P67" s="26">
        <v>0</v>
      </c>
      <c r="Q67" s="10">
        <f t="shared" si="0"/>
        <v>0</v>
      </c>
    </row>
    <row r="68" spans="1:17">
      <c r="A68" s="7" t="s">
        <v>66</v>
      </c>
      <c r="B68" s="16">
        <f>SUM(B69:B71)</f>
        <v>0</v>
      </c>
      <c r="C68" s="12"/>
      <c r="D68" s="46"/>
      <c r="E68" s="9">
        <v>0</v>
      </c>
      <c r="F68" s="65">
        <v>0</v>
      </c>
      <c r="G68" s="24">
        <v>0</v>
      </c>
      <c r="H68" s="26">
        <v>0</v>
      </c>
      <c r="I68" s="26">
        <v>0</v>
      </c>
      <c r="J68" s="31">
        <v>0</v>
      </c>
      <c r="K68" s="31">
        <v>0</v>
      </c>
      <c r="L68" s="31">
        <v>0</v>
      </c>
      <c r="M68" s="67">
        <v>0</v>
      </c>
      <c r="N68" s="67">
        <v>0</v>
      </c>
      <c r="O68" s="26">
        <v>0</v>
      </c>
      <c r="P68" s="26">
        <v>0</v>
      </c>
      <c r="Q68" s="10">
        <f t="shared" si="0"/>
        <v>0</v>
      </c>
    </row>
    <row r="69" spans="1:17">
      <c r="A69" s="11" t="s">
        <v>67</v>
      </c>
      <c r="B69" s="15"/>
      <c r="C69" s="12"/>
      <c r="D69" s="46"/>
      <c r="E69" s="24">
        <v>0</v>
      </c>
      <c r="F69" s="24">
        <v>0</v>
      </c>
      <c r="G69" s="24">
        <v>0</v>
      </c>
      <c r="H69" s="26">
        <v>0</v>
      </c>
      <c r="I69" s="26">
        <v>0</v>
      </c>
      <c r="J69" s="31">
        <v>0</v>
      </c>
      <c r="K69" s="31">
        <v>0</v>
      </c>
      <c r="L69" s="31">
        <v>0</v>
      </c>
      <c r="M69" s="68">
        <v>0</v>
      </c>
      <c r="N69" s="68">
        <v>0</v>
      </c>
      <c r="O69" s="26">
        <v>0</v>
      </c>
      <c r="P69" s="26">
        <v>0</v>
      </c>
      <c r="Q69" s="10">
        <f t="shared" si="0"/>
        <v>0</v>
      </c>
    </row>
    <row r="70" spans="1:17">
      <c r="A70" s="11" t="s">
        <v>68</v>
      </c>
      <c r="B70" s="15"/>
      <c r="C70" s="12"/>
      <c r="D70" s="46"/>
      <c r="E70" s="24">
        <v>0</v>
      </c>
      <c r="F70" s="24">
        <v>0</v>
      </c>
      <c r="G70" s="24">
        <v>0</v>
      </c>
      <c r="H70" s="26">
        <v>0</v>
      </c>
      <c r="I70" s="26">
        <v>0</v>
      </c>
      <c r="J70" s="31">
        <v>0</v>
      </c>
      <c r="K70" s="31">
        <v>0</v>
      </c>
      <c r="L70" s="31">
        <v>0</v>
      </c>
      <c r="M70" s="68">
        <v>0</v>
      </c>
      <c r="N70" s="68">
        <v>0</v>
      </c>
      <c r="O70" s="26">
        <v>0</v>
      </c>
      <c r="P70" s="26">
        <v>0</v>
      </c>
      <c r="Q70" s="10">
        <f t="shared" si="0"/>
        <v>0</v>
      </c>
    </row>
    <row r="71" spans="1:17">
      <c r="A71" s="11" t="s">
        <v>69</v>
      </c>
      <c r="B71" s="15"/>
      <c r="C71" s="12"/>
      <c r="D71" s="46"/>
      <c r="E71" s="24">
        <v>0</v>
      </c>
      <c r="F71" s="24">
        <v>0</v>
      </c>
      <c r="G71" s="24">
        <v>0</v>
      </c>
      <c r="H71" s="26">
        <v>0</v>
      </c>
      <c r="I71" s="26">
        <v>0</v>
      </c>
      <c r="J71" s="31">
        <v>0</v>
      </c>
      <c r="K71" s="31">
        <v>0</v>
      </c>
      <c r="L71" s="31">
        <v>0</v>
      </c>
      <c r="M71" s="68">
        <v>0</v>
      </c>
      <c r="N71" s="68">
        <v>0</v>
      </c>
      <c r="O71" s="26">
        <v>0</v>
      </c>
      <c r="P71" s="26">
        <v>0</v>
      </c>
      <c r="Q71" s="10">
        <f t="shared" si="0"/>
        <v>0</v>
      </c>
    </row>
    <row r="72" spans="1:17">
      <c r="A72" s="18" t="s">
        <v>35</v>
      </c>
      <c r="B72" s="23">
        <f>+B8+B14+B24+B34+B42+B50+B60+B65+B68</f>
        <v>1916710512</v>
      </c>
      <c r="C72" s="19">
        <f>+C8+C14+C24+C34+C50+C60+C65+C68</f>
        <v>2134121.94</v>
      </c>
      <c r="D72" s="48"/>
      <c r="E72" s="23">
        <v>77260003.700000003</v>
      </c>
      <c r="F72" s="23">
        <v>101308867.24000001</v>
      </c>
      <c r="G72" s="23">
        <v>89730466.129999995</v>
      </c>
      <c r="H72" s="23">
        <v>106786869.53</v>
      </c>
      <c r="I72" s="23">
        <v>103112253.97</v>
      </c>
      <c r="J72" s="23">
        <v>100398165.16999999</v>
      </c>
      <c r="K72" s="23">
        <v>98317848.879999995</v>
      </c>
      <c r="L72" s="23">
        <v>97366596.729999989</v>
      </c>
      <c r="M72" s="69">
        <v>74159930.230000004</v>
      </c>
      <c r="N72" s="69">
        <v>114667542.69999999</v>
      </c>
      <c r="O72" s="63">
        <v>155599958.51999998</v>
      </c>
      <c r="P72" s="63">
        <v>141173088.28</v>
      </c>
      <c r="Q72" s="63">
        <f t="shared" si="0"/>
        <v>1259881591.0799999</v>
      </c>
    </row>
    <row r="73" spans="1:17">
      <c r="A73" s="20"/>
      <c r="B73" s="24"/>
      <c r="C73" s="12"/>
      <c r="D73" s="46"/>
      <c r="E73" s="24">
        <v>0</v>
      </c>
      <c r="F73" s="9">
        <v>0</v>
      </c>
      <c r="G73" s="26">
        <v>0</v>
      </c>
      <c r="H73" s="26">
        <v>0</v>
      </c>
      <c r="I73" s="26"/>
      <c r="J73" s="26">
        <v>0</v>
      </c>
      <c r="K73" s="26"/>
      <c r="L73" s="26">
        <v>0</v>
      </c>
      <c r="M73" s="70">
        <v>0</v>
      </c>
      <c r="N73" s="16">
        <v>0</v>
      </c>
      <c r="O73" s="26">
        <v>0</v>
      </c>
      <c r="P73" s="26">
        <v>0</v>
      </c>
      <c r="Q73" s="10">
        <f t="shared" ref="Q73:Q87" si="1">SUM(E73:P73)</f>
        <v>0</v>
      </c>
    </row>
    <row r="74" spans="1:17">
      <c r="A74" s="7" t="s">
        <v>70</v>
      </c>
      <c r="B74" s="9"/>
      <c r="C74" s="16"/>
      <c r="D74" s="49"/>
      <c r="E74" s="9">
        <v>0</v>
      </c>
      <c r="F74" s="26">
        <v>0</v>
      </c>
      <c r="G74" s="9">
        <v>0</v>
      </c>
      <c r="H74" s="26">
        <v>0</v>
      </c>
      <c r="I74" s="26"/>
      <c r="J74" s="26">
        <v>0</v>
      </c>
      <c r="K74" s="26"/>
      <c r="L74" s="26">
        <v>0</v>
      </c>
      <c r="M74" s="71">
        <v>0</v>
      </c>
      <c r="N74" s="26">
        <v>0</v>
      </c>
      <c r="O74" s="26">
        <v>0</v>
      </c>
      <c r="P74" s="26">
        <v>0</v>
      </c>
      <c r="Q74" s="10">
        <f t="shared" si="1"/>
        <v>0</v>
      </c>
    </row>
    <row r="75" spans="1:17">
      <c r="A75" s="7" t="s">
        <v>71</v>
      </c>
      <c r="B75" s="9"/>
      <c r="C75" s="12"/>
      <c r="D75" s="46"/>
      <c r="E75" s="9">
        <v>0</v>
      </c>
      <c r="F75" s="26">
        <v>0</v>
      </c>
      <c r="G75" s="24">
        <v>0</v>
      </c>
      <c r="H75" s="26">
        <v>0</v>
      </c>
      <c r="I75" s="26"/>
      <c r="J75" s="26">
        <v>0</v>
      </c>
      <c r="K75" s="26"/>
      <c r="L75" s="26">
        <v>0</v>
      </c>
      <c r="M75" s="71">
        <v>0</v>
      </c>
      <c r="N75" s="26">
        <v>0</v>
      </c>
      <c r="O75" s="26">
        <v>0</v>
      </c>
      <c r="P75" s="26">
        <v>0</v>
      </c>
      <c r="Q75" s="10">
        <f t="shared" si="1"/>
        <v>0</v>
      </c>
    </row>
    <row r="76" spans="1:17">
      <c r="A76" s="11" t="s">
        <v>72</v>
      </c>
      <c r="B76" s="24"/>
      <c r="C76" s="12"/>
      <c r="D76" s="46"/>
      <c r="E76" s="24">
        <v>0</v>
      </c>
      <c r="F76" s="26">
        <v>0</v>
      </c>
      <c r="G76" s="24">
        <v>0</v>
      </c>
      <c r="H76" s="26">
        <v>0</v>
      </c>
      <c r="I76" s="26"/>
      <c r="J76" s="26">
        <v>0</v>
      </c>
      <c r="K76" s="26"/>
      <c r="L76" s="26">
        <v>0</v>
      </c>
      <c r="M76" s="71">
        <v>0</v>
      </c>
      <c r="N76" s="26">
        <v>0</v>
      </c>
      <c r="O76" s="26">
        <v>0</v>
      </c>
      <c r="P76" s="26">
        <v>0</v>
      </c>
      <c r="Q76" s="10">
        <f t="shared" si="1"/>
        <v>0</v>
      </c>
    </row>
    <row r="77" spans="1:17">
      <c r="A77" s="11" t="s">
        <v>73</v>
      </c>
      <c r="B77" s="24"/>
      <c r="C77" s="12"/>
      <c r="D77" s="46"/>
      <c r="E77" s="24">
        <v>0</v>
      </c>
      <c r="F77" s="26">
        <v>0</v>
      </c>
      <c r="G77" s="24">
        <v>0</v>
      </c>
      <c r="H77" s="26">
        <v>0</v>
      </c>
      <c r="I77" s="26"/>
      <c r="J77" s="26">
        <v>0</v>
      </c>
      <c r="K77" s="26"/>
      <c r="L77" s="26">
        <v>0</v>
      </c>
      <c r="M77" s="71">
        <v>0</v>
      </c>
      <c r="N77" s="26">
        <v>0</v>
      </c>
      <c r="O77" s="26">
        <v>0</v>
      </c>
      <c r="P77" s="26">
        <v>0</v>
      </c>
      <c r="Q77" s="10">
        <f t="shared" si="1"/>
        <v>0</v>
      </c>
    </row>
    <row r="78" spans="1:17">
      <c r="A78" s="7" t="s">
        <v>74</v>
      </c>
      <c r="B78" s="9"/>
      <c r="C78" s="13"/>
      <c r="D78" s="47"/>
      <c r="E78" s="9">
        <v>0</v>
      </c>
      <c r="F78" s="26">
        <v>0</v>
      </c>
      <c r="G78" s="24">
        <v>0</v>
      </c>
      <c r="H78" s="26">
        <v>0</v>
      </c>
      <c r="I78" s="26"/>
      <c r="J78" s="26">
        <v>0</v>
      </c>
      <c r="K78" s="26"/>
      <c r="L78" s="26">
        <v>0</v>
      </c>
      <c r="M78" s="71">
        <v>0</v>
      </c>
      <c r="N78" s="26">
        <v>0</v>
      </c>
      <c r="O78" s="26">
        <v>0</v>
      </c>
      <c r="P78" s="26">
        <v>0</v>
      </c>
      <c r="Q78" s="10">
        <f t="shared" si="1"/>
        <v>0</v>
      </c>
    </row>
    <row r="79" spans="1:17">
      <c r="A79" s="11" t="s">
        <v>75</v>
      </c>
      <c r="B79" s="24"/>
      <c r="C79" s="12"/>
      <c r="D79" s="46"/>
      <c r="E79" s="24">
        <v>0</v>
      </c>
      <c r="F79" s="26">
        <v>0</v>
      </c>
      <c r="G79" s="24">
        <v>0</v>
      </c>
      <c r="H79" s="26">
        <v>0</v>
      </c>
      <c r="I79" s="26"/>
      <c r="J79" s="26">
        <v>0</v>
      </c>
      <c r="K79" s="26"/>
      <c r="L79" s="26">
        <v>0</v>
      </c>
      <c r="M79" s="71">
        <v>0</v>
      </c>
      <c r="N79" s="26">
        <v>0</v>
      </c>
      <c r="O79" s="26">
        <v>0</v>
      </c>
      <c r="P79" s="26">
        <v>0</v>
      </c>
      <c r="Q79" s="10">
        <f t="shared" si="1"/>
        <v>0</v>
      </c>
    </row>
    <row r="80" spans="1:17">
      <c r="A80" s="11" t="s">
        <v>76</v>
      </c>
      <c r="B80" s="24"/>
      <c r="C80" s="12"/>
      <c r="D80" s="46"/>
      <c r="E80" s="24">
        <v>0</v>
      </c>
      <c r="F80" s="26">
        <v>0</v>
      </c>
      <c r="G80" s="24">
        <v>0</v>
      </c>
      <c r="H80" s="26">
        <v>0</v>
      </c>
      <c r="I80" s="26"/>
      <c r="J80" s="26">
        <v>0</v>
      </c>
      <c r="K80" s="26"/>
      <c r="L80" s="26">
        <v>0</v>
      </c>
      <c r="M80" s="71">
        <v>0</v>
      </c>
      <c r="N80" s="26">
        <v>0</v>
      </c>
      <c r="O80" s="26">
        <v>0</v>
      </c>
      <c r="P80" s="26">
        <v>0</v>
      </c>
      <c r="Q80" s="10">
        <f t="shared" si="1"/>
        <v>0</v>
      </c>
    </row>
    <row r="81" spans="1:17">
      <c r="A81" s="7" t="s">
        <v>77</v>
      </c>
      <c r="B81" s="9"/>
      <c r="C81" s="12"/>
      <c r="D81" s="46"/>
      <c r="E81" s="9">
        <v>0</v>
      </c>
      <c r="F81" s="26">
        <v>0</v>
      </c>
      <c r="G81" s="24">
        <v>0</v>
      </c>
      <c r="H81" s="26">
        <v>0</v>
      </c>
      <c r="I81" s="26"/>
      <c r="J81" s="26">
        <v>0</v>
      </c>
      <c r="K81" s="26"/>
      <c r="L81" s="26">
        <v>0</v>
      </c>
      <c r="M81" s="71">
        <v>0</v>
      </c>
      <c r="N81" s="26">
        <v>0</v>
      </c>
      <c r="O81" s="26">
        <v>0</v>
      </c>
      <c r="P81" s="26">
        <v>0</v>
      </c>
      <c r="Q81" s="10">
        <f t="shared" si="1"/>
        <v>0</v>
      </c>
    </row>
    <row r="82" spans="1:17">
      <c r="A82" s="11" t="s">
        <v>78</v>
      </c>
      <c r="B82" s="24"/>
      <c r="C82" s="12"/>
      <c r="D82" s="46"/>
      <c r="E82" s="24">
        <v>0</v>
      </c>
      <c r="F82" s="23">
        <v>0</v>
      </c>
      <c r="G82" s="24">
        <v>0</v>
      </c>
      <c r="H82" s="26">
        <v>0</v>
      </c>
      <c r="I82" s="26"/>
      <c r="J82" s="26">
        <v>0</v>
      </c>
      <c r="K82" s="26"/>
      <c r="L82" s="26">
        <v>0</v>
      </c>
      <c r="M82" s="69">
        <v>0</v>
      </c>
      <c r="N82" s="23">
        <v>0</v>
      </c>
      <c r="O82" s="26">
        <v>0</v>
      </c>
      <c r="P82" s="26">
        <v>0</v>
      </c>
      <c r="Q82" s="10">
        <f t="shared" si="1"/>
        <v>0</v>
      </c>
    </row>
    <row r="83" spans="1:17">
      <c r="A83" s="18" t="s">
        <v>79</v>
      </c>
      <c r="B83" s="23"/>
      <c r="C83" s="19"/>
      <c r="D83" s="48"/>
      <c r="E83" s="23">
        <v>0</v>
      </c>
      <c r="F83" s="26">
        <v>0</v>
      </c>
      <c r="G83" s="23">
        <v>0</v>
      </c>
      <c r="H83" s="32">
        <v>0</v>
      </c>
      <c r="I83" s="32"/>
      <c r="J83" s="32">
        <v>0</v>
      </c>
      <c r="K83" s="32"/>
      <c r="L83" s="32">
        <v>0</v>
      </c>
      <c r="M83" s="71">
        <v>0</v>
      </c>
      <c r="N83" s="26">
        <v>0</v>
      </c>
      <c r="O83" s="32">
        <v>0</v>
      </c>
      <c r="P83" s="32">
        <v>0</v>
      </c>
      <c r="Q83" s="10">
        <f t="shared" si="1"/>
        <v>0</v>
      </c>
    </row>
    <row r="84" spans="1:17">
      <c r="A84" s="14"/>
      <c r="B84" s="24"/>
      <c r="C84" s="12"/>
      <c r="D84" s="46"/>
      <c r="E84" s="24"/>
      <c r="F84" s="25">
        <v>0</v>
      </c>
      <c r="G84" s="26">
        <v>0</v>
      </c>
      <c r="H84" s="26">
        <v>0</v>
      </c>
      <c r="I84" s="26"/>
      <c r="J84" s="26">
        <v>0</v>
      </c>
      <c r="K84" s="26"/>
      <c r="L84" s="26">
        <v>0</v>
      </c>
      <c r="M84" s="72">
        <v>0</v>
      </c>
      <c r="N84" s="73">
        <v>0</v>
      </c>
      <c r="O84" s="26">
        <v>0</v>
      </c>
      <c r="P84" s="14">
        <v>0</v>
      </c>
      <c r="Q84" s="10">
        <f t="shared" si="1"/>
        <v>0</v>
      </c>
    </row>
    <row r="85" spans="1:17" ht="15.75">
      <c r="A85" s="21" t="s">
        <v>80</v>
      </c>
      <c r="B85" s="25">
        <f>+B72</f>
        <v>1916710512</v>
      </c>
      <c r="C85" s="22">
        <f>+C72</f>
        <v>2134121.94</v>
      </c>
      <c r="D85" s="48"/>
      <c r="E85" s="25">
        <f t="shared" ref="E85:L85" si="2">+E72</f>
        <v>77260003.700000003</v>
      </c>
      <c r="F85" s="25">
        <f t="shared" si="2"/>
        <v>101308867.24000001</v>
      </c>
      <c r="G85" s="25">
        <f t="shared" si="2"/>
        <v>89730466.129999995</v>
      </c>
      <c r="H85" s="25">
        <f t="shared" si="2"/>
        <v>106786869.53</v>
      </c>
      <c r="I85" s="25">
        <f t="shared" si="2"/>
        <v>103112253.97</v>
      </c>
      <c r="J85" s="25">
        <f t="shared" si="2"/>
        <v>100398165.16999999</v>
      </c>
      <c r="K85" s="25">
        <f>+K72</f>
        <v>98317848.879999995</v>
      </c>
      <c r="L85" s="25">
        <f t="shared" si="2"/>
        <v>97366596.729999989</v>
      </c>
      <c r="M85" s="25">
        <f t="shared" ref="M85" si="3">+M72</f>
        <v>74159930.230000004</v>
      </c>
      <c r="N85" s="62">
        <f>+N72</f>
        <v>114667542.69999999</v>
      </c>
      <c r="O85" s="62">
        <f>+O72</f>
        <v>155599958.51999998</v>
      </c>
      <c r="P85" s="62">
        <f>+P72</f>
        <v>141173088.28</v>
      </c>
      <c r="Q85" s="62">
        <f>SUM(E85:P85)</f>
        <v>1259881591.0799999</v>
      </c>
    </row>
    <row r="86" spans="1:17">
      <c r="A86" s="14" t="s">
        <v>87</v>
      </c>
      <c r="B86" s="14"/>
      <c r="C86" s="14"/>
      <c r="D86" s="50"/>
      <c r="E86" s="26"/>
      <c r="F86" s="26"/>
      <c r="G86" s="26"/>
      <c r="H86" s="26"/>
      <c r="I86" s="26"/>
      <c r="J86" s="26"/>
      <c r="K86" s="26"/>
      <c r="L86" s="26"/>
      <c r="M86" s="26"/>
      <c r="N86" s="14"/>
      <c r="O86" s="14"/>
      <c r="P86" s="14"/>
      <c r="Q86" s="10">
        <f t="shared" si="1"/>
        <v>0</v>
      </c>
    </row>
    <row r="87" spans="1:17">
      <c r="A87" s="14"/>
      <c r="B87" s="14"/>
      <c r="C87" s="14"/>
      <c r="D87" s="50"/>
      <c r="E87" s="26"/>
      <c r="F87" s="26"/>
      <c r="G87" s="26"/>
      <c r="H87" s="26"/>
      <c r="I87" s="26"/>
      <c r="J87" s="26"/>
      <c r="K87" s="26"/>
      <c r="L87" s="26"/>
      <c r="M87" s="26"/>
      <c r="N87" s="14"/>
      <c r="O87" s="14"/>
      <c r="P87" s="14"/>
      <c r="Q87" s="10">
        <f t="shared" si="1"/>
        <v>0</v>
      </c>
    </row>
    <row r="89" spans="1:17">
      <c r="E89" s="27"/>
      <c r="F89" s="27"/>
      <c r="G89" s="27"/>
      <c r="H89" s="27"/>
      <c r="I89" s="27"/>
      <c r="J89" s="27"/>
      <c r="K89" s="27"/>
      <c r="L89" s="27"/>
      <c r="M89" s="27"/>
    </row>
    <row r="90" spans="1:17">
      <c r="A90" s="74"/>
      <c r="B90" s="74"/>
      <c r="C90" s="5"/>
      <c r="D90" s="43"/>
      <c r="I90" s="27"/>
      <c r="J90" s="27"/>
      <c r="K90" s="27"/>
      <c r="L90" s="27"/>
      <c r="M90" s="27"/>
    </row>
    <row r="91" spans="1:17">
      <c r="I91" s="5"/>
      <c r="J91" s="5"/>
      <c r="K91" s="5"/>
      <c r="L91" s="5"/>
      <c r="M91" s="5"/>
    </row>
    <row r="92" spans="1:17">
      <c r="E92" s="74"/>
      <c r="F92" s="74"/>
      <c r="G92" s="27"/>
      <c r="H92" s="27"/>
      <c r="I92" s="27"/>
      <c r="J92" s="27"/>
      <c r="K92" s="27"/>
      <c r="L92" s="27"/>
      <c r="M92" s="27"/>
    </row>
    <row r="93" spans="1:17">
      <c r="I93" s="27"/>
      <c r="J93" s="27"/>
      <c r="K93" s="27"/>
      <c r="L93" s="27"/>
      <c r="M93" s="27"/>
    </row>
    <row r="94" spans="1:17">
      <c r="H94" s="27"/>
    </row>
    <row r="97" spans="2:8">
      <c r="B97" s="64" t="s">
        <v>107</v>
      </c>
      <c r="H97" s="27"/>
    </row>
  </sheetData>
  <sheetProtection password="A6CC" sheet="1" objects="1" scenarios="1"/>
  <mergeCells count="6">
    <mergeCell ref="E92:F92"/>
    <mergeCell ref="A90:B90"/>
    <mergeCell ref="A1:C1"/>
    <mergeCell ref="A2:C2"/>
    <mergeCell ref="A4:C4"/>
    <mergeCell ref="A3:C3"/>
  </mergeCells>
  <phoneticPr fontId="18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99"/>
  <sheetViews>
    <sheetView topLeftCell="D68" workbookViewId="0">
      <selection activeCell="E96" sqref="E96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75"/>
      <c r="B1" s="75"/>
      <c r="C1" s="75"/>
    </row>
    <row r="2" spans="1:14" ht="18.75">
      <c r="A2" s="75"/>
      <c r="B2" s="75"/>
      <c r="C2" s="75"/>
    </row>
    <row r="3" spans="1:14" ht="18.75">
      <c r="A3" s="75" t="s">
        <v>106</v>
      </c>
      <c r="B3" s="75"/>
      <c r="C3" s="75"/>
    </row>
    <row r="4" spans="1:14" ht="15.75">
      <c r="A4" s="77" t="s">
        <v>98</v>
      </c>
      <c r="B4" s="77"/>
      <c r="C4" s="77"/>
    </row>
    <row r="5" spans="1:14">
      <c r="A5" s="76" t="s">
        <v>99</v>
      </c>
      <c r="B5" s="76"/>
      <c r="C5" s="76"/>
    </row>
    <row r="7" spans="1:14" ht="15.75">
      <c r="A7" s="2" t="s">
        <v>0</v>
      </c>
      <c r="B7" s="35" t="s">
        <v>81</v>
      </c>
      <c r="C7" s="35" t="s">
        <v>88</v>
      </c>
      <c r="D7" s="35" t="s">
        <v>89</v>
      </c>
      <c r="E7" s="35" t="s">
        <v>90</v>
      </c>
      <c r="F7" s="35" t="s">
        <v>91</v>
      </c>
      <c r="G7" s="35" t="s">
        <v>92</v>
      </c>
      <c r="H7" s="35" t="s">
        <v>93</v>
      </c>
      <c r="I7" s="35" t="s">
        <v>94</v>
      </c>
      <c r="J7" s="35" t="s">
        <v>100</v>
      </c>
      <c r="K7" s="35" t="s">
        <v>101</v>
      </c>
      <c r="L7" s="35" t="s">
        <v>102</v>
      </c>
      <c r="M7" s="35" t="s">
        <v>104</v>
      </c>
      <c r="N7" s="35" t="s">
        <v>103</v>
      </c>
    </row>
    <row r="8" spans="1:14" ht="15.75">
      <c r="A8" s="51" t="s">
        <v>1</v>
      </c>
      <c r="B8" s="8"/>
      <c r="C8" s="8"/>
    </row>
    <row r="9" spans="1:14" ht="15.75">
      <c r="A9" s="52" t="s">
        <v>2</v>
      </c>
      <c r="B9" s="10">
        <v>65801991.300000004</v>
      </c>
      <c r="C9" s="10">
        <v>67951582.219999999</v>
      </c>
      <c r="D9" s="10">
        <v>69014660.959999993</v>
      </c>
      <c r="E9" s="10">
        <v>83203472</v>
      </c>
      <c r="F9" s="10">
        <v>68236587.549999997</v>
      </c>
      <c r="G9" s="10">
        <v>67627331.50999999</v>
      </c>
      <c r="H9" s="10">
        <v>72123448.039999992</v>
      </c>
      <c r="I9" s="10">
        <v>71057451.959999993</v>
      </c>
      <c r="J9" s="10">
        <v>66751383.369999997</v>
      </c>
      <c r="K9" s="10">
        <v>84509613.36999999</v>
      </c>
      <c r="L9" s="10">
        <v>125000801.48999999</v>
      </c>
      <c r="M9" s="10">
        <v>69086007.289999992</v>
      </c>
      <c r="N9" s="10">
        <f>SUM(B9:M9)</f>
        <v>910364331.06000006</v>
      </c>
    </row>
    <row r="10" spans="1:14" ht="15.75">
      <c r="A10" s="53" t="s">
        <v>3</v>
      </c>
      <c r="B10" s="26">
        <v>56891776.810000002</v>
      </c>
      <c r="C10" s="26">
        <v>58627498.960000001</v>
      </c>
      <c r="D10" s="26">
        <v>59576160.280000001</v>
      </c>
      <c r="E10" s="26">
        <v>59552214.710000001</v>
      </c>
      <c r="F10" s="31">
        <v>58734748.07</v>
      </c>
      <c r="G10" s="31">
        <v>58339299.329999998</v>
      </c>
      <c r="H10" s="31">
        <v>62868417.43</v>
      </c>
      <c r="I10" s="36">
        <v>60925863.07</v>
      </c>
      <c r="J10" s="36">
        <v>57332851.189999998</v>
      </c>
      <c r="K10" s="26">
        <v>59774426.459999993</v>
      </c>
      <c r="L10" s="36">
        <v>115553582.31</v>
      </c>
      <c r="M10" s="36">
        <v>59622654.380000003</v>
      </c>
      <c r="N10" s="10">
        <f t="shared" ref="N10:N73" si="0">SUM(B10:M10)</f>
        <v>767799493.00000012</v>
      </c>
    </row>
    <row r="11" spans="1:14" ht="15.75">
      <c r="A11" s="53" t="s">
        <v>4</v>
      </c>
      <c r="B11" s="26">
        <v>920818</v>
      </c>
      <c r="C11" s="26">
        <v>1291539.2</v>
      </c>
      <c r="D11" s="26">
        <v>1418442.4</v>
      </c>
      <c r="E11" s="26">
        <v>15600652.59</v>
      </c>
      <c r="F11" s="31">
        <v>1493342.4</v>
      </c>
      <c r="G11" s="31">
        <v>1204042.3999999999</v>
      </c>
      <c r="H11" s="31">
        <v>1244042.3999999999</v>
      </c>
      <c r="I11" s="36">
        <v>2133742.4</v>
      </c>
      <c r="J11" s="36">
        <v>1475162.1</v>
      </c>
      <c r="K11" s="26">
        <v>16802912.960000001</v>
      </c>
      <c r="L11" s="36">
        <v>1522162.1</v>
      </c>
      <c r="M11" s="36">
        <v>1535367.22</v>
      </c>
      <c r="N11" s="10">
        <f t="shared" si="0"/>
        <v>46642226.169999994</v>
      </c>
    </row>
    <row r="12" spans="1:14" ht="15.75">
      <c r="A12" s="53" t="s">
        <v>39</v>
      </c>
      <c r="B12" s="26">
        <v>0</v>
      </c>
      <c r="C12" s="26">
        <v>0</v>
      </c>
      <c r="D12" s="26">
        <v>0</v>
      </c>
      <c r="E12" s="26">
        <v>34000</v>
      </c>
      <c r="F12" s="31">
        <v>0</v>
      </c>
      <c r="G12" s="31">
        <v>56500</v>
      </c>
      <c r="H12" s="31">
        <v>0</v>
      </c>
      <c r="I12" s="36">
        <v>0</v>
      </c>
      <c r="J12" s="36">
        <v>0</v>
      </c>
      <c r="K12" s="26">
        <v>0</v>
      </c>
      <c r="L12" s="36">
        <v>0</v>
      </c>
      <c r="M12" s="36">
        <v>0</v>
      </c>
      <c r="N12" s="10">
        <f t="shared" si="0"/>
        <v>90500</v>
      </c>
    </row>
    <row r="13" spans="1:14" ht="15.75">
      <c r="A13" s="53" t="s">
        <v>5</v>
      </c>
      <c r="B13" s="26">
        <v>0</v>
      </c>
      <c r="C13" s="26">
        <v>0</v>
      </c>
      <c r="D13" s="26">
        <v>0</v>
      </c>
      <c r="E13" s="26">
        <v>0</v>
      </c>
      <c r="F13" s="31">
        <v>0</v>
      </c>
      <c r="G13" s="31">
        <v>0</v>
      </c>
      <c r="H13" s="31">
        <v>0</v>
      </c>
      <c r="I13" s="36">
        <v>0</v>
      </c>
      <c r="J13" s="36">
        <v>0</v>
      </c>
      <c r="K13" s="26">
        <v>0</v>
      </c>
      <c r="L13" s="36">
        <v>0</v>
      </c>
      <c r="M13" s="36">
        <v>0</v>
      </c>
      <c r="N13" s="10">
        <f t="shared" si="0"/>
        <v>0</v>
      </c>
    </row>
    <row r="14" spans="1:14" ht="15.75">
      <c r="A14" s="53" t="s">
        <v>6</v>
      </c>
      <c r="B14" s="24">
        <v>7989396.4900000002</v>
      </c>
      <c r="C14" s="24">
        <v>8032544.0599999996</v>
      </c>
      <c r="D14" s="24">
        <v>8020058.2800000003</v>
      </c>
      <c r="E14" s="24">
        <v>8016604.7000000002</v>
      </c>
      <c r="F14" s="31">
        <v>8008497.0800000001</v>
      </c>
      <c r="G14" s="31">
        <v>8027489.7799999993</v>
      </c>
      <c r="H14" s="31">
        <v>8010988.21</v>
      </c>
      <c r="I14" s="36">
        <v>7997846.4900000002</v>
      </c>
      <c r="J14" s="36">
        <v>7943370.0800000001</v>
      </c>
      <c r="K14" s="26">
        <v>7932273.9500000002</v>
      </c>
      <c r="L14" s="36">
        <v>7925057.0800000001</v>
      </c>
      <c r="M14" s="36">
        <v>7927985.6900000004</v>
      </c>
      <c r="N14" s="10">
        <f t="shared" si="0"/>
        <v>95832111.890000001</v>
      </c>
    </row>
    <row r="15" spans="1:14" ht="15.75">
      <c r="A15" s="52" t="s">
        <v>7</v>
      </c>
      <c r="B15" s="9">
        <v>1393259.53</v>
      </c>
      <c r="C15" s="9">
        <v>2979818.98</v>
      </c>
      <c r="D15" s="9">
        <v>990142.53</v>
      </c>
      <c r="E15" s="9">
        <v>3701033.9099999997</v>
      </c>
      <c r="F15" s="10">
        <v>4070716.5599999996</v>
      </c>
      <c r="G15" s="34">
        <v>2741558.7</v>
      </c>
      <c r="H15" s="34">
        <v>2605292.31</v>
      </c>
      <c r="I15" s="34">
        <v>2079166.1600000001</v>
      </c>
      <c r="J15" s="34">
        <v>2275601.66</v>
      </c>
      <c r="K15" s="10">
        <v>1965818.1600000001</v>
      </c>
      <c r="L15" s="10">
        <v>4078144.77</v>
      </c>
      <c r="M15" s="10">
        <v>5964919.4900000002</v>
      </c>
      <c r="N15" s="10">
        <f t="shared" si="0"/>
        <v>34845472.759999998</v>
      </c>
    </row>
    <row r="16" spans="1:14" ht="15.75">
      <c r="A16" s="53" t="s">
        <v>8</v>
      </c>
      <c r="B16" s="24">
        <v>1127976.83</v>
      </c>
      <c r="C16" s="24">
        <v>1232383.3799999999</v>
      </c>
      <c r="D16" s="24">
        <v>980642.53</v>
      </c>
      <c r="E16" s="24">
        <v>1240439.3600000001</v>
      </c>
      <c r="F16" s="33">
        <v>1238111.42</v>
      </c>
      <c r="G16" s="31">
        <v>1310080.83</v>
      </c>
      <c r="H16" s="31">
        <v>1032868.43</v>
      </c>
      <c r="I16" s="31">
        <v>1451369.76</v>
      </c>
      <c r="J16" s="36">
        <v>1257568.3400000001</v>
      </c>
      <c r="K16" s="26">
        <v>0</v>
      </c>
      <c r="L16" s="36">
        <v>1505209.05</v>
      </c>
      <c r="M16" s="36">
        <v>1516950.24</v>
      </c>
      <c r="N16" s="10">
        <f t="shared" si="0"/>
        <v>13893600.170000002</v>
      </c>
    </row>
    <row r="17" spans="1:14" ht="15.75">
      <c r="A17" s="53" t="s">
        <v>9</v>
      </c>
      <c r="B17" s="24">
        <v>0</v>
      </c>
      <c r="C17" s="24">
        <v>0</v>
      </c>
      <c r="D17" s="24">
        <v>0</v>
      </c>
      <c r="E17" s="24">
        <v>95978.04</v>
      </c>
      <c r="F17" s="33">
        <v>141600</v>
      </c>
      <c r="G17" s="31">
        <v>964.06</v>
      </c>
      <c r="H17" s="31">
        <v>41300</v>
      </c>
      <c r="I17" s="31">
        <v>0</v>
      </c>
      <c r="J17" s="36">
        <v>91117.24</v>
      </c>
      <c r="K17" s="26">
        <v>83780</v>
      </c>
      <c r="L17" s="36">
        <v>0</v>
      </c>
      <c r="M17" s="36">
        <v>309373.58</v>
      </c>
      <c r="N17" s="10">
        <f t="shared" si="0"/>
        <v>764112.91999999993</v>
      </c>
    </row>
    <row r="18" spans="1:14" ht="15.75">
      <c r="A18" s="53" t="s">
        <v>10</v>
      </c>
      <c r="B18" s="24">
        <v>0</v>
      </c>
      <c r="C18" s="24">
        <v>0</v>
      </c>
      <c r="D18" s="24">
        <v>0</v>
      </c>
      <c r="E18" s="24">
        <v>0</v>
      </c>
      <c r="F18" s="33">
        <v>0</v>
      </c>
      <c r="G18" s="31">
        <v>0</v>
      </c>
      <c r="H18" s="31">
        <v>0</v>
      </c>
      <c r="I18" s="31">
        <v>0</v>
      </c>
      <c r="J18" s="36">
        <v>0</v>
      </c>
      <c r="K18" s="26">
        <v>47000</v>
      </c>
      <c r="L18" s="36">
        <v>0</v>
      </c>
      <c r="M18" s="36">
        <v>0</v>
      </c>
      <c r="N18" s="10">
        <f t="shared" si="0"/>
        <v>47000</v>
      </c>
    </row>
    <row r="19" spans="1:14" ht="18" customHeight="1">
      <c r="A19" s="53" t="s">
        <v>11</v>
      </c>
      <c r="B19" s="24">
        <v>0</v>
      </c>
      <c r="C19" s="24">
        <v>0</v>
      </c>
      <c r="D19" s="24">
        <v>0</v>
      </c>
      <c r="E19" s="24">
        <v>21890.19</v>
      </c>
      <c r="F19" s="33">
        <v>55000</v>
      </c>
      <c r="G19" s="31">
        <v>47380</v>
      </c>
      <c r="H19" s="31">
        <v>0</v>
      </c>
      <c r="I19" s="31">
        <v>0</v>
      </c>
      <c r="J19" s="36">
        <v>0</v>
      </c>
      <c r="K19" s="26">
        <v>34222.5</v>
      </c>
      <c r="L19" s="36">
        <v>200300</v>
      </c>
      <c r="M19" s="36">
        <v>350</v>
      </c>
      <c r="N19" s="10">
        <f t="shared" si="0"/>
        <v>359142.69</v>
      </c>
    </row>
    <row r="20" spans="1:14" ht="15.75">
      <c r="A20" s="53" t="s">
        <v>12</v>
      </c>
      <c r="B20" s="24">
        <v>13882.7</v>
      </c>
      <c r="C20" s="24">
        <v>569027.6</v>
      </c>
      <c r="D20" s="24">
        <v>0</v>
      </c>
      <c r="E20" s="24">
        <v>610012.80000000005</v>
      </c>
      <c r="F20" s="33">
        <v>677910</v>
      </c>
      <c r="G20" s="31">
        <v>405353.6</v>
      </c>
      <c r="H20" s="31">
        <v>203311.65</v>
      </c>
      <c r="I20" s="31">
        <v>0</v>
      </c>
      <c r="J20" s="36">
        <v>629176</v>
      </c>
      <c r="K20" s="26">
        <v>630791.19999999995</v>
      </c>
      <c r="L20" s="36">
        <v>579616</v>
      </c>
      <c r="M20" s="36">
        <v>756571.88</v>
      </c>
      <c r="N20" s="10">
        <f t="shared" si="0"/>
        <v>5075653.43</v>
      </c>
    </row>
    <row r="21" spans="1:14" ht="15.75">
      <c r="A21" s="53" t="s">
        <v>13</v>
      </c>
      <c r="B21" s="24">
        <v>0</v>
      </c>
      <c r="C21" s="24">
        <v>0</v>
      </c>
      <c r="D21" s="24">
        <v>0</v>
      </c>
      <c r="E21" s="24">
        <v>0</v>
      </c>
      <c r="F21" s="33">
        <v>0</v>
      </c>
      <c r="G21" s="31">
        <v>0</v>
      </c>
      <c r="H21" s="31">
        <v>0</v>
      </c>
      <c r="I21" s="31">
        <v>0</v>
      </c>
      <c r="J21" s="36">
        <v>0</v>
      </c>
      <c r="K21" s="26">
        <v>0</v>
      </c>
      <c r="L21" s="36">
        <v>0</v>
      </c>
      <c r="M21" s="36">
        <v>0</v>
      </c>
      <c r="N21" s="10">
        <f t="shared" si="0"/>
        <v>0</v>
      </c>
    </row>
    <row r="22" spans="1:14" ht="31.5">
      <c r="A22" s="53" t="s">
        <v>14</v>
      </c>
      <c r="B22" s="24">
        <v>241900</v>
      </c>
      <c r="C22" s="24">
        <v>964768</v>
      </c>
      <c r="D22" s="24">
        <v>0</v>
      </c>
      <c r="E22" s="24">
        <v>861044.95</v>
      </c>
      <c r="F22" s="33">
        <v>1865995.14</v>
      </c>
      <c r="G22" s="31">
        <v>316452.40000000002</v>
      </c>
      <c r="H22" s="31">
        <v>1083712</v>
      </c>
      <c r="I22" s="31">
        <v>571096.4</v>
      </c>
      <c r="J22" s="36">
        <v>64900</v>
      </c>
      <c r="K22" s="26">
        <v>787399.84</v>
      </c>
      <c r="L22" s="36">
        <v>1385320</v>
      </c>
      <c r="M22" s="36">
        <v>2452927.5099999998</v>
      </c>
      <c r="N22" s="10">
        <f t="shared" si="0"/>
        <v>10595516.24</v>
      </c>
    </row>
    <row r="23" spans="1:14" ht="31.5">
      <c r="A23" s="53" t="s">
        <v>15</v>
      </c>
      <c r="B23" s="24">
        <v>9500</v>
      </c>
      <c r="C23" s="24">
        <v>12804</v>
      </c>
      <c r="D23" s="24">
        <v>9500</v>
      </c>
      <c r="E23" s="24">
        <v>593669.30000000005</v>
      </c>
      <c r="F23" s="33">
        <v>68500</v>
      </c>
      <c r="G23" s="31">
        <v>186346.83</v>
      </c>
      <c r="H23" s="31">
        <v>9500</v>
      </c>
      <c r="I23" s="31">
        <v>33100</v>
      </c>
      <c r="J23" s="36">
        <v>9500</v>
      </c>
      <c r="K23" s="26">
        <v>275945.99</v>
      </c>
      <c r="L23" s="36">
        <v>157240</v>
      </c>
      <c r="M23" s="36">
        <v>676279.38</v>
      </c>
      <c r="N23" s="10">
        <f t="shared" si="0"/>
        <v>2041885.5</v>
      </c>
    </row>
    <row r="24" spans="1:14" ht="15.75">
      <c r="A24" s="53" t="s">
        <v>40</v>
      </c>
      <c r="B24" s="24">
        <v>0</v>
      </c>
      <c r="C24" s="24">
        <v>200836</v>
      </c>
      <c r="D24" s="24">
        <v>0</v>
      </c>
      <c r="E24" s="24">
        <v>277999.27</v>
      </c>
      <c r="F24" s="33">
        <v>23600</v>
      </c>
      <c r="G24" s="31">
        <v>474980.98</v>
      </c>
      <c r="H24" s="31">
        <v>234600.23</v>
      </c>
      <c r="I24" s="31">
        <v>23600</v>
      </c>
      <c r="J24" s="36">
        <v>223340.08</v>
      </c>
      <c r="K24" s="26">
        <v>106678.63</v>
      </c>
      <c r="L24" s="36">
        <v>250459.72</v>
      </c>
      <c r="M24" s="36">
        <v>252466.9</v>
      </c>
      <c r="N24" s="10">
        <f t="shared" si="0"/>
        <v>2068561.8099999998</v>
      </c>
    </row>
    <row r="25" spans="1:14" ht="15.75">
      <c r="A25" s="52" t="s">
        <v>16</v>
      </c>
      <c r="B25" s="9">
        <v>9654175.5300000012</v>
      </c>
      <c r="C25" s="9">
        <v>26893669.870000001</v>
      </c>
      <c r="D25" s="9">
        <v>17913680.100000001</v>
      </c>
      <c r="E25" s="9">
        <v>17639443.57</v>
      </c>
      <c r="F25" s="9">
        <v>26690102.899999999</v>
      </c>
      <c r="G25" s="9">
        <v>27018990.099999998</v>
      </c>
      <c r="H25" s="9">
        <v>20455727.27</v>
      </c>
      <c r="I25" s="9">
        <v>22470378.579999998</v>
      </c>
      <c r="J25" s="9">
        <v>5132945.2</v>
      </c>
      <c r="K25" s="10">
        <v>26662787.399999999</v>
      </c>
      <c r="L25" s="10">
        <v>26363364.259999998</v>
      </c>
      <c r="M25" s="10">
        <v>61175479.609999999</v>
      </c>
      <c r="N25" s="10">
        <f t="shared" si="0"/>
        <v>288070744.38999999</v>
      </c>
    </row>
    <row r="26" spans="1:14" ht="15.75">
      <c r="A26" s="53" t="s">
        <v>17</v>
      </c>
      <c r="B26" s="24">
        <v>57480</v>
      </c>
      <c r="C26" s="24">
        <v>3904490.61</v>
      </c>
      <c r="D26" s="24">
        <v>0</v>
      </c>
      <c r="E26" s="24">
        <v>4234423.88</v>
      </c>
      <c r="F26" s="33">
        <v>265866</v>
      </c>
      <c r="G26" s="31">
        <v>1880486.1</v>
      </c>
      <c r="H26" s="31">
        <v>55440</v>
      </c>
      <c r="I26" s="31">
        <v>3814242.29</v>
      </c>
      <c r="J26" s="36">
        <v>48660</v>
      </c>
      <c r="K26" s="26">
        <v>-1386149.4</v>
      </c>
      <c r="L26" s="36">
        <v>2242751.89</v>
      </c>
      <c r="M26" s="36">
        <v>5215220.96</v>
      </c>
      <c r="N26" s="10">
        <f t="shared" si="0"/>
        <v>20332912.329999998</v>
      </c>
    </row>
    <row r="27" spans="1:14" ht="15.75">
      <c r="A27" s="53" t="s">
        <v>18</v>
      </c>
      <c r="B27" s="24">
        <v>0</v>
      </c>
      <c r="C27" s="24">
        <v>0</v>
      </c>
      <c r="D27" s="24">
        <v>1185782</v>
      </c>
      <c r="E27" s="24">
        <v>0</v>
      </c>
      <c r="F27" s="33">
        <v>190570</v>
      </c>
      <c r="G27" s="31">
        <v>879803.75</v>
      </c>
      <c r="H27" s="31">
        <v>1091.5</v>
      </c>
      <c r="I27" s="31">
        <v>234643</v>
      </c>
      <c r="J27" s="36">
        <v>0</v>
      </c>
      <c r="K27" s="26">
        <v>62186</v>
      </c>
      <c r="L27" s="36">
        <v>0</v>
      </c>
      <c r="M27" s="36">
        <v>3711409.2</v>
      </c>
      <c r="N27" s="10">
        <f t="shared" si="0"/>
        <v>6265485.4500000002</v>
      </c>
    </row>
    <row r="28" spans="1:14" ht="15.75">
      <c r="A28" s="53" t="s">
        <v>19</v>
      </c>
      <c r="B28" s="24">
        <v>29402.76</v>
      </c>
      <c r="C28" s="24">
        <v>172600</v>
      </c>
      <c r="D28" s="24">
        <v>0</v>
      </c>
      <c r="E28" s="24">
        <v>0</v>
      </c>
      <c r="F28" s="33">
        <v>3133630.51</v>
      </c>
      <c r="G28" s="31">
        <v>1578705.48</v>
      </c>
      <c r="H28" s="31">
        <v>1634329.5</v>
      </c>
      <c r="I28" s="31">
        <v>22921.5</v>
      </c>
      <c r="J28" s="36">
        <v>0</v>
      </c>
      <c r="K28" s="26">
        <v>3503981.5</v>
      </c>
      <c r="L28" s="36">
        <v>0</v>
      </c>
      <c r="M28" s="36">
        <v>4000102.24</v>
      </c>
      <c r="N28" s="10">
        <f t="shared" si="0"/>
        <v>14075673.49</v>
      </c>
    </row>
    <row r="29" spans="1:14" ht="15.75">
      <c r="A29" s="53" t="s">
        <v>20</v>
      </c>
      <c r="B29" s="29">
        <v>2843841.5</v>
      </c>
      <c r="C29" s="29">
        <v>5126206.7</v>
      </c>
      <c r="D29" s="29">
        <v>5574623.2000000002</v>
      </c>
      <c r="E29" s="29">
        <v>5213470.9000000004</v>
      </c>
      <c r="F29" s="33">
        <v>4447032.3599999994</v>
      </c>
      <c r="G29" s="31">
        <v>4047420.1999999997</v>
      </c>
      <c r="H29" s="31">
        <v>6011503.9800000004</v>
      </c>
      <c r="I29" s="31">
        <v>3776861.04</v>
      </c>
      <c r="J29" s="36">
        <v>2370022</v>
      </c>
      <c r="K29" s="30">
        <v>3590702.78</v>
      </c>
      <c r="L29" s="36">
        <v>5181397</v>
      </c>
      <c r="M29" s="36">
        <v>12313784.939999999</v>
      </c>
      <c r="N29" s="10">
        <f t="shared" si="0"/>
        <v>60496866.600000001</v>
      </c>
    </row>
    <row r="30" spans="1:14" ht="15.75">
      <c r="A30" s="53" t="s">
        <v>21</v>
      </c>
      <c r="B30" s="29">
        <v>0</v>
      </c>
      <c r="C30" s="29">
        <v>0</v>
      </c>
      <c r="D30" s="29">
        <v>0</v>
      </c>
      <c r="E30" s="29">
        <v>11493.89</v>
      </c>
      <c r="F30" s="33">
        <v>55766.8</v>
      </c>
      <c r="G30" s="31">
        <v>52478.15</v>
      </c>
      <c r="H30" s="31">
        <v>0</v>
      </c>
      <c r="I30" s="31">
        <v>47800.81</v>
      </c>
      <c r="J30" s="36">
        <v>0</v>
      </c>
      <c r="K30" s="30">
        <v>78751.55</v>
      </c>
      <c r="L30" s="36">
        <v>90057.08</v>
      </c>
      <c r="M30" s="36">
        <v>109775.4</v>
      </c>
      <c r="N30" s="10">
        <f t="shared" si="0"/>
        <v>446123.68000000005</v>
      </c>
    </row>
    <row r="31" spans="1:14" ht="31.5">
      <c r="A31" s="53" t="s">
        <v>22</v>
      </c>
      <c r="B31" s="29">
        <v>2950</v>
      </c>
      <c r="C31" s="29">
        <v>0</v>
      </c>
      <c r="D31" s="29">
        <v>160863.5</v>
      </c>
      <c r="E31" s="29">
        <v>31287.9</v>
      </c>
      <c r="F31" s="33">
        <v>266582.06</v>
      </c>
      <c r="G31" s="31">
        <v>14262.01</v>
      </c>
      <c r="H31" s="31">
        <v>779431.11</v>
      </c>
      <c r="I31" s="31">
        <v>126422.84</v>
      </c>
      <c r="J31" s="36">
        <v>0</v>
      </c>
      <c r="K31" s="30">
        <v>822065.82</v>
      </c>
      <c r="L31" s="36">
        <v>0</v>
      </c>
      <c r="M31" s="36">
        <v>689361.65999999992</v>
      </c>
      <c r="N31" s="10">
        <f t="shared" si="0"/>
        <v>2893226.9000000004</v>
      </c>
    </row>
    <row r="32" spans="1:14" ht="31.5">
      <c r="A32" s="53" t="s">
        <v>23</v>
      </c>
      <c r="B32" s="29">
        <v>4897126.45</v>
      </c>
      <c r="C32" s="29">
        <v>14494689.76</v>
      </c>
      <c r="D32" s="29">
        <v>8845173.75</v>
      </c>
      <c r="E32" s="29">
        <v>3821185.09</v>
      </c>
      <c r="F32" s="33">
        <v>6230980.0999999996</v>
      </c>
      <c r="G32" s="31">
        <v>12153055.08</v>
      </c>
      <c r="H32" s="31">
        <v>6067301.9400000004</v>
      </c>
      <c r="I32" s="31">
        <v>9836002.5199999996</v>
      </c>
      <c r="J32" s="36">
        <v>1246410</v>
      </c>
      <c r="K32" s="30">
        <v>9419238.8599999994</v>
      </c>
      <c r="L32" s="36">
        <v>9879544.0199999996</v>
      </c>
      <c r="M32" s="36">
        <v>9246370.8599999994</v>
      </c>
      <c r="N32" s="10">
        <f t="shared" si="0"/>
        <v>96137078.429999992</v>
      </c>
    </row>
    <row r="33" spans="1:14" ht="31.5">
      <c r="A33" s="53" t="s">
        <v>41</v>
      </c>
      <c r="B33" s="29">
        <v>0</v>
      </c>
      <c r="C33" s="29">
        <v>0</v>
      </c>
      <c r="D33" s="29">
        <v>0</v>
      </c>
      <c r="E33" s="29">
        <v>0</v>
      </c>
      <c r="F33" s="33">
        <v>0</v>
      </c>
      <c r="G33" s="31">
        <v>0</v>
      </c>
      <c r="H33" s="31">
        <v>4559254</v>
      </c>
      <c r="I33" s="31">
        <v>0</v>
      </c>
      <c r="J33" s="36">
        <v>0</v>
      </c>
      <c r="K33" s="30">
        <v>0</v>
      </c>
      <c r="L33" s="36">
        <v>0</v>
      </c>
      <c r="M33" s="36">
        <v>0</v>
      </c>
      <c r="N33" s="10">
        <f t="shared" si="0"/>
        <v>4559254</v>
      </c>
    </row>
    <row r="34" spans="1:14" ht="15.75">
      <c r="A34" s="53" t="s">
        <v>24</v>
      </c>
      <c r="B34" s="29">
        <v>1823374.82</v>
      </c>
      <c r="C34" s="29">
        <v>3195682.8</v>
      </c>
      <c r="D34" s="29">
        <v>2147237.65</v>
      </c>
      <c r="E34" s="29">
        <v>4327581.91</v>
      </c>
      <c r="F34" s="33">
        <v>12099675.07</v>
      </c>
      <c r="G34" s="31">
        <v>6412779.3300000001</v>
      </c>
      <c r="H34" s="31">
        <v>1347375.24</v>
      </c>
      <c r="I34" s="31">
        <v>4611484.58</v>
      </c>
      <c r="J34" s="36">
        <v>1467853.2</v>
      </c>
      <c r="K34" s="30">
        <v>10572010.289999999</v>
      </c>
      <c r="L34" s="36">
        <v>8969614.2699999996</v>
      </c>
      <c r="M34" s="36">
        <v>25889454.350000001</v>
      </c>
      <c r="N34" s="10">
        <f t="shared" si="0"/>
        <v>82864123.50999999</v>
      </c>
    </row>
    <row r="35" spans="1:14" ht="15.75">
      <c r="A35" s="52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31">
        <v>0</v>
      </c>
      <c r="H35" s="31">
        <v>0</v>
      </c>
      <c r="I35" s="31">
        <v>0</v>
      </c>
      <c r="J35" s="31">
        <v>0</v>
      </c>
      <c r="K35" s="26">
        <v>0</v>
      </c>
      <c r="L35" s="26">
        <v>0</v>
      </c>
      <c r="M35" s="26">
        <v>0</v>
      </c>
      <c r="N35" s="10">
        <f t="shared" si="0"/>
        <v>0</v>
      </c>
    </row>
    <row r="36" spans="1:14" ht="31.5">
      <c r="A36" s="53" t="s">
        <v>26</v>
      </c>
      <c r="B36" s="24">
        <v>0</v>
      </c>
      <c r="C36" s="24">
        <v>0</v>
      </c>
      <c r="D36" s="24">
        <v>0</v>
      </c>
      <c r="E36" s="24">
        <v>0</v>
      </c>
      <c r="F36" s="26">
        <v>0</v>
      </c>
      <c r="G36" s="31">
        <v>0</v>
      </c>
      <c r="H36" s="31">
        <v>0</v>
      </c>
      <c r="I36" s="31">
        <v>0</v>
      </c>
      <c r="J36" s="31">
        <v>0</v>
      </c>
      <c r="K36" s="26">
        <v>0</v>
      </c>
      <c r="L36" s="26">
        <v>0</v>
      </c>
      <c r="M36" s="26">
        <v>0</v>
      </c>
      <c r="N36" s="10">
        <f t="shared" si="0"/>
        <v>0</v>
      </c>
    </row>
    <row r="37" spans="1:14" ht="31.5">
      <c r="A37" s="53" t="s">
        <v>42</v>
      </c>
      <c r="B37" s="24">
        <v>0</v>
      </c>
      <c r="C37" s="24">
        <v>0</v>
      </c>
      <c r="D37" s="24">
        <v>0</v>
      </c>
      <c r="E37" s="24">
        <v>0</v>
      </c>
      <c r="F37" s="26">
        <v>0</v>
      </c>
      <c r="G37" s="31">
        <v>0</v>
      </c>
      <c r="H37" s="31">
        <v>0</v>
      </c>
      <c r="I37" s="31">
        <v>0</v>
      </c>
      <c r="J37" s="31">
        <v>0</v>
      </c>
      <c r="K37" s="26">
        <v>0</v>
      </c>
      <c r="L37" s="26">
        <v>0</v>
      </c>
      <c r="M37" s="26">
        <v>0</v>
      </c>
      <c r="N37" s="10">
        <f t="shared" si="0"/>
        <v>0</v>
      </c>
    </row>
    <row r="38" spans="1:14" ht="31.5">
      <c r="A38" s="53" t="s">
        <v>43</v>
      </c>
      <c r="B38" s="24">
        <v>0</v>
      </c>
      <c r="C38" s="24">
        <v>0</v>
      </c>
      <c r="D38" s="24">
        <v>0</v>
      </c>
      <c r="E38" s="24">
        <v>0</v>
      </c>
      <c r="F38" s="26">
        <v>0</v>
      </c>
      <c r="G38" s="31">
        <v>0</v>
      </c>
      <c r="H38" s="31">
        <v>0</v>
      </c>
      <c r="I38" s="31">
        <v>0</v>
      </c>
      <c r="J38" s="31">
        <v>0</v>
      </c>
      <c r="K38" s="26">
        <v>0</v>
      </c>
      <c r="L38" s="26">
        <v>0</v>
      </c>
      <c r="M38" s="26">
        <v>0</v>
      </c>
      <c r="N38" s="10">
        <f t="shared" si="0"/>
        <v>0</v>
      </c>
    </row>
    <row r="39" spans="1:14" ht="31.5">
      <c r="A39" s="53" t="s">
        <v>44</v>
      </c>
      <c r="B39" s="24">
        <v>0</v>
      </c>
      <c r="C39" s="24">
        <v>0</v>
      </c>
      <c r="D39" s="24">
        <v>0</v>
      </c>
      <c r="E39" s="24">
        <v>0</v>
      </c>
      <c r="F39" s="26">
        <v>0</v>
      </c>
      <c r="G39" s="31">
        <v>0</v>
      </c>
      <c r="H39" s="31">
        <v>0</v>
      </c>
      <c r="I39" s="31">
        <v>0</v>
      </c>
      <c r="J39" s="31">
        <v>0</v>
      </c>
      <c r="K39" s="26">
        <v>0</v>
      </c>
      <c r="L39" s="26">
        <v>0</v>
      </c>
      <c r="M39" s="26">
        <v>0</v>
      </c>
      <c r="N39" s="10">
        <f t="shared" si="0"/>
        <v>0</v>
      </c>
    </row>
    <row r="40" spans="1:14" ht="31.5">
      <c r="A40" s="53" t="s">
        <v>45</v>
      </c>
      <c r="B40" s="24">
        <v>0</v>
      </c>
      <c r="C40" s="24">
        <v>0</v>
      </c>
      <c r="D40" s="24">
        <v>0</v>
      </c>
      <c r="E40" s="24">
        <v>0</v>
      </c>
      <c r="F40" s="26">
        <v>0</v>
      </c>
      <c r="G40" s="31">
        <v>0</v>
      </c>
      <c r="H40" s="31">
        <v>0</v>
      </c>
      <c r="I40" s="31">
        <v>0</v>
      </c>
      <c r="J40" s="31">
        <v>0</v>
      </c>
      <c r="K40" s="26">
        <v>0</v>
      </c>
      <c r="L40" s="26">
        <v>0</v>
      </c>
      <c r="M40" s="26">
        <v>0</v>
      </c>
      <c r="N40" s="10">
        <f t="shared" si="0"/>
        <v>0</v>
      </c>
    </row>
    <row r="41" spans="1:14" ht="31.5">
      <c r="A41" s="53" t="s">
        <v>27</v>
      </c>
      <c r="B41" s="24">
        <v>0</v>
      </c>
      <c r="C41" s="24">
        <v>0</v>
      </c>
      <c r="D41" s="24">
        <v>0</v>
      </c>
      <c r="E41" s="24">
        <v>0</v>
      </c>
      <c r="F41" s="26">
        <v>0</v>
      </c>
      <c r="G41" s="31">
        <v>0</v>
      </c>
      <c r="H41" s="31">
        <v>0</v>
      </c>
      <c r="I41" s="31">
        <v>0</v>
      </c>
      <c r="J41" s="31">
        <v>0</v>
      </c>
      <c r="K41" s="26">
        <v>0</v>
      </c>
      <c r="L41" s="26">
        <v>0</v>
      </c>
      <c r="M41" s="26">
        <v>0</v>
      </c>
      <c r="N41" s="10">
        <f t="shared" si="0"/>
        <v>0</v>
      </c>
    </row>
    <row r="42" spans="1:14" ht="31.5">
      <c r="A42" s="53" t="s">
        <v>46</v>
      </c>
      <c r="B42" s="24">
        <v>0</v>
      </c>
      <c r="C42" s="24">
        <v>0</v>
      </c>
      <c r="D42" s="24">
        <v>0</v>
      </c>
      <c r="E42" s="24">
        <v>0</v>
      </c>
      <c r="F42" s="26">
        <v>0</v>
      </c>
      <c r="G42" s="31">
        <v>0</v>
      </c>
      <c r="H42" s="31">
        <v>0</v>
      </c>
      <c r="I42" s="31">
        <v>0</v>
      </c>
      <c r="J42" s="31">
        <v>0</v>
      </c>
      <c r="K42" s="26">
        <v>0</v>
      </c>
      <c r="L42" s="26">
        <v>0</v>
      </c>
      <c r="M42" s="26">
        <v>0</v>
      </c>
      <c r="N42" s="10">
        <f t="shared" si="0"/>
        <v>0</v>
      </c>
    </row>
    <row r="43" spans="1:14" ht="15.75">
      <c r="A43" s="52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31">
        <v>0</v>
      </c>
      <c r="H43" s="31">
        <v>0</v>
      </c>
      <c r="I43" s="31">
        <v>0</v>
      </c>
      <c r="J43" s="31">
        <v>0</v>
      </c>
      <c r="K43" s="26">
        <v>0</v>
      </c>
      <c r="L43" s="26">
        <v>0</v>
      </c>
      <c r="M43" s="26">
        <v>0</v>
      </c>
      <c r="N43" s="10">
        <f t="shared" si="0"/>
        <v>0</v>
      </c>
    </row>
    <row r="44" spans="1:14" ht="31.5">
      <c r="A44" s="53" t="s">
        <v>48</v>
      </c>
      <c r="B44" s="24">
        <v>0</v>
      </c>
      <c r="C44" s="24">
        <v>0</v>
      </c>
      <c r="D44" s="24">
        <v>0</v>
      </c>
      <c r="E44" s="24">
        <v>0</v>
      </c>
      <c r="F44" s="26">
        <v>0</v>
      </c>
      <c r="G44" s="31">
        <v>0</v>
      </c>
      <c r="H44" s="31">
        <v>0</v>
      </c>
      <c r="I44" s="31">
        <v>0</v>
      </c>
      <c r="J44" s="31">
        <v>0</v>
      </c>
      <c r="K44" s="26">
        <v>0</v>
      </c>
      <c r="L44" s="26">
        <v>0</v>
      </c>
      <c r="M44" s="26">
        <v>0</v>
      </c>
      <c r="N44" s="10">
        <f t="shared" si="0"/>
        <v>0</v>
      </c>
    </row>
    <row r="45" spans="1:14" ht="31.5">
      <c r="A45" s="53" t="s">
        <v>49</v>
      </c>
      <c r="B45" s="24">
        <v>0</v>
      </c>
      <c r="C45" s="24">
        <v>0</v>
      </c>
      <c r="D45" s="24">
        <v>0</v>
      </c>
      <c r="E45" s="24">
        <v>0</v>
      </c>
      <c r="F45" s="26">
        <v>0</v>
      </c>
      <c r="G45" s="31">
        <v>0</v>
      </c>
      <c r="H45" s="31">
        <v>0</v>
      </c>
      <c r="I45" s="31">
        <v>0</v>
      </c>
      <c r="J45" s="31">
        <v>0</v>
      </c>
      <c r="K45" s="26">
        <v>0</v>
      </c>
      <c r="L45" s="26">
        <v>0</v>
      </c>
      <c r="M45" s="26">
        <v>0</v>
      </c>
      <c r="N45" s="10">
        <f t="shared" si="0"/>
        <v>0</v>
      </c>
    </row>
    <row r="46" spans="1:14" ht="31.5">
      <c r="A46" s="53" t="s">
        <v>50</v>
      </c>
      <c r="B46" s="24">
        <v>0</v>
      </c>
      <c r="C46" s="24">
        <v>0</v>
      </c>
      <c r="D46" s="24">
        <v>0</v>
      </c>
      <c r="E46" s="24">
        <v>0</v>
      </c>
      <c r="F46" s="26">
        <v>0</v>
      </c>
      <c r="G46" s="31">
        <v>0</v>
      </c>
      <c r="H46" s="31">
        <v>0</v>
      </c>
      <c r="I46" s="31">
        <v>0</v>
      </c>
      <c r="J46" s="31">
        <v>0</v>
      </c>
      <c r="K46" s="26">
        <v>0</v>
      </c>
      <c r="L46" s="26">
        <v>0</v>
      </c>
      <c r="M46" s="26">
        <v>0</v>
      </c>
      <c r="N46" s="10">
        <f t="shared" si="0"/>
        <v>0</v>
      </c>
    </row>
    <row r="47" spans="1:14" ht="31.5">
      <c r="A47" s="53" t="s">
        <v>51</v>
      </c>
      <c r="B47" s="24">
        <v>0</v>
      </c>
      <c r="C47" s="24">
        <v>0</v>
      </c>
      <c r="D47" s="24">
        <v>0</v>
      </c>
      <c r="E47" s="24">
        <v>0</v>
      </c>
      <c r="F47" s="26">
        <v>0</v>
      </c>
      <c r="G47" s="31">
        <v>0</v>
      </c>
      <c r="H47" s="31">
        <v>0</v>
      </c>
      <c r="I47" s="31">
        <v>0</v>
      </c>
      <c r="J47" s="31">
        <v>0</v>
      </c>
      <c r="K47" s="26">
        <v>0</v>
      </c>
      <c r="L47" s="26">
        <v>0</v>
      </c>
      <c r="M47" s="26">
        <v>0</v>
      </c>
      <c r="N47" s="10">
        <f t="shared" si="0"/>
        <v>0</v>
      </c>
    </row>
    <row r="48" spans="1:14" ht="31.5">
      <c r="A48" s="53" t="s">
        <v>52</v>
      </c>
      <c r="B48" s="24">
        <v>0</v>
      </c>
      <c r="C48" s="24">
        <v>0</v>
      </c>
      <c r="D48" s="24">
        <v>0</v>
      </c>
      <c r="E48" s="24">
        <v>0</v>
      </c>
      <c r="F48" s="26">
        <v>0</v>
      </c>
      <c r="G48" s="31">
        <v>0</v>
      </c>
      <c r="H48" s="31">
        <v>0</v>
      </c>
      <c r="I48" s="31">
        <v>0</v>
      </c>
      <c r="J48" s="31">
        <v>0</v>
      </c>
      <c r="K48" s="26">
        <v>0</v>
      </c>
      <c r="L48" s="26">
        <v>0</v>
      </c>
      <c r="M48" s="26">
        <v>0</v>
      </c>
      <c r="N48" s="10">
        <f t="shared" si="0"/>
        <v>0</v>
      </c>
    </row>
    <row r="49" spans="1:14" ht="31.5">
      <c r="A49" s="53" t="s">
        <v>53</v>
      </c>
      <c r="B49" s="24">
        <v>0</v>
      </c>
      <c r="C49" s="24">
        <v>0</v>
      </c>
      <c r="D49" s="24">
        <v>0</v>
      </c>
      <c r="E49" s="24">
        <v>0</v>
      </c>
      <c r="F49" s="26">
        <v>0</v>
      </c>
      <c r="G49" s="31">
        <v>0</v>
      </c>
      <c r="H49" s="31">
        <v>0</v>
      </c>
      <c r="I49" s="31">
        <v>0</v>
      </c>
      <c r="J49" s="31">
        <v>0</v>
      </c>
      <c r="K49" s="26">
        <v>0</v>
      </c>
      <c r="L49" s="26">
        <v>0</v>
      </c>
      <c r="M49" s="26">
        <v>0</v>
      </c>
      <c r="N49" s="10">
        <f t="shared" si="0"/>
        <v>0</v>
      </c>
    </row>
    <row r="50" spans="1:14" ht="31.5">
      <c r="A50" s="53" t="s">
        <v>54</v>
      </c>
      <c r="B50" s="24">
        <v>0</v>
      </c>
      <c r="C50" s="24">
        <v>0</v>
      </c>
      <c r="D50" s="24">
        <v>0</v>
      </c>
      <c r="E50" s="24">
        <v>0</v>
      </c>
      <c r="F50" s="26">
        <v>0</v>
      </c>
      <c r="G50" s="31">
        <v>0</v>
      </c>
      <c r="H50" s="31">
        <v>0</v>
      </c>
      <c r="I50" s="31">
        <v>0</v>
      </c>
      <c r="J50" s="31">
        <v>0</v>
      </c>
      <c r="K50" s="26">
        <v>0</v>
      </c>
      <c r="L50" s="26">
        <v>0</v>
      </c>
      <c r="M50" s="26">
        <v>0</v>
      </c>
      <c r="N50" s="10">
        <f t="shared" si="0"/>
        <v>0</v>
      </c>
    </row>
    <row r="51" spans="1:14" ht="15.75">
      <c r="A51" s="52" t="s">
        <v>28</v>
      </c>
      <c r="B51" s="9">
        <v>410577.34</v>
      </c>
      <c r="C51" s="9">
        <v>3483796.17</v>
      </c>
      <c r="D51" s="9">
        <v>1811982.54</v>
      </c>
      <c r="E51" s="9">
        <v>2242920.0499999998</v>
      </c>
      <c r="F51" s="9">
        <v>4114846.96</v>
      </c>
      <c r="G51" s="9">
        <v>3010284.86</v>
      </c>
      <c r="H51" s="9">
        <v>3133381.2600000002</v>
      </c>
      <c r="I51" s="9">
        <v>1759600.03</v>
      </c>
      <c r="J51" s="9">
        <v>0</v>
      </c>
      <c r="K51" s="10">
        <v>1529323.77</v>
      </c>
      <c r="L51" s="10">
        <v>157648</v>
      </c>
      <c r="M51" s="10">
        <v>4946681.8899999997</v>
      </c>
      <c r="N51" s="10">
        <f t="shared" si="0"/>
        <v>26601042.870000001</v>
      </c>
    </row>
    <row r="52" spans="1:14" ht="15.75">
      <c r="A52" s="53" t="s">
        <v>29</v>
      </c>
      <c r="B52" s="24">
        <v>0</v>
      </c>
      <c r="C52" s="24">
        <v>617834.05000000005</v>
      </c>
      <c r="D52" s="24">
        <v>691053.04</v>
      </c>
      <c r="E52" s="24">
        <v>174640</v>
      </c>
      <c r="F52" s="33">
        <v>0</v>
      </c>
      <c r="G52" s="31">
        <v>1021669.83</v>
      </c>
      <c r="H52" s="31">
        <v>0</v>
      </c>
      <c r="I52" s="31">
        <v>242701.7</v>
      </c>
      <c r="J52" s="36">
        <v>0</v>
      </c>
      <c r="K52" s="26">
        <v>817739.5</v>
      </c>
      <c r="L52" s="36">
        <v>0</v>
      </c>
      <c r="M52" s="36">
        <v>776497.6</v>
      </c>
      <c r="N52" s="10">
        <f t="shared" si="0"/>
        <v>4342135.72</v>
      </c>
    </row>
    <row r="53" spans="1:14" ht="31.5">
      <c r="A53" s="53" t="s">
        <v>30</v>
      </c>
      <c r="B53" s="24">
        <v>0</v>
      </c>
      <c r="C53" s="24">
        <v>0</v>
      </c>
      <c r="D53" s="24">
        <v>0</v>
      </c>
      <c r="E53" s="24">
        <v>0</v>
      </c>
      <c r="F53" s="33">
        <v>0</v>
      </c>
      <c r="G53" s="31">
        <v>0</v>
      </c>
      <c r="H53" s="31">
        <v>0</v>
      </c>
      <c r="I53" s="31">
        <v>24046.45</v>
      </c>
      <c r="J53" s="36">
        <v>0</v>
      </c>
      <c r="K53" s="26">
        <v>90270</v>
      </c>
      <c r="L53" s="36">
        <v>0</v>
      </c>
      <c r="M53" s="36">
        <v>0</v>
      </c>
      <c r="N53" s="10">
        <f t="shared" si="0"/>
        <v>114316.45</v>
      </c>
    </row>
    <row r="54" spans="1:14" ht="31.5">
      <c r="A54" s="53" t="s">
        <v>31</v>
      </c>
      <c r="B54" s="24">
        <v>43700</v>
      </c>
      <c r="C54" s="24">
        <v>2409775.4500000002</v>
      </c>
      <c r="D54" s="24">
        <v>681851.5</v>
      </c>
      <c r="E54" s="24">
        <v>1908980.05</v>
      </c>
      <c r="F54" s="33">
        <v>2275574.92</v>
      </c>
      <c r="G54" s="31">
        <v>265992.03000000003</v>
      </c>
      <c r="H54" s="31">
        <v>2856240.56</v>
      </c>
      <c r="I54" s="31">
        <v>1429844.6</v>
      </c>
      <c r="J54" s="36">
        <v>0</v>
      </c>
      <c r="K54" s="26">
        <v>621314.27</v>
      </c>
      <c r="L54" s="36">
        <v>157648</v>
      </c>
      <c r="M54" s="36">
        <v>3147306.75</v>
      </c>
      <c r="N54" s="10">
        <f t="shared" si="0"/>
        <v>15798228.129999999</v>
      </c>
    </row>
    <row r="55" spans="1:14" ht="31.5">
      <c r="A55" s="53" t="s">
        <v>32</v>
      </c>
      <c r="B55" s="24">
        <v>0</v>
      </c>
      <c r="C55" s="24">
        <v>0</v>
      </c>
      <c r="D55" s="24">
        <v>0</v>
      </c>
      <c r="E55" s="24">
        <v>0</v>
      </c>
      <c r="F55" s="33">
        <v>0</v>
      </c>
      <c r="G55" s="31">
        <v>0</v>
      </c>
      <c r="H55" s="31">
        <v>0</v>
      </c>
      <c r="I55" s="31">
        <v>0</v>
      </c>
      <c r="J55" s="36">
        <v>0</v>
      </c>
      <c r="K55" s="26">
        <v>0</v>
      </c>
      <c r="L55" s="36">
        <v>0</v>
      </c>
      <c r="M55" s="36">
        <v>74747.929999999993</v>
      </c>
      <c r="N55" s="10">
        <f t="shared" si="0"/>
        <v>74747.929999999993</v>
      </c>
    </row>
    <row r="56" spans="1:14" ht="15.75">
      <c r="A56" s="53" t="s">
        <v>33</v>
      </c>
      <c r="B56" s="24">
        <v>366877.34</v>
      </c>
      <c r="C56" s="24">
        <v>438386.67</v>
      </c>
      <c r="D56" s="24">
        <v>439078</v>
      </c>
      <c r="E56" s="24">
        <v>159300</v>
      </c>
      <c r="F56" s="33">
        <v>1569092.04</v>
      </c>
      <c r="G56" s="31">
        <v>1722623</v>
      </c>
      <c r="H56" s="31">
        <v>277140.7</v>
      </c>
      <c r="I56" s="31">
        <v>4531.2</v>
      </c>
      <c r="J56" s="36">
        <v>0</v>
      </c>
      <c r="K56" s="26">
        <v>0</v>
      </c>
      <c r="L56" s="36">
        <v>0</v>
      </c>
      <c r="M56" s="36">
        <v>922910.26</v>
      </c>
      <c r="N56" s="10">
        <f t="shared" si="0"/>
        <v>5899939.21</v>
      </c>
    </row>
    <row r="57" spans="1:14" ht="15.75">
      <c r="A57" s="53" t="s">
        <v>55</v>
      </c>
      <c r="B57" s="24">
        <v>0</v>
      </c>
      <c r="C57" s="24">
        <v>0</v>
      </c>
      <c r="D57" s="24">
        <v>0</v>
      </c>
      <c r="E57" s="24">
        <v>0</v>
      </c>
      <c r="F57" s="33">
        <v>148680</v>
      </c>
      <c r="G57" s="31">
        <v>0</v>
      </c>
      <c r="H57" s="31">
        <v>0</v>
      </c>
      <c r="I57" s="31">
        <v>58476.08</v>
      </c>
      <c r="J57" s="36">
        <v>0</v>
      </c>
      <c r="K57" s="26">
        <v>0</v>
      </c>
      <c r="L57" s="36">
        <v>0</v>
      </c>
      <c r="M57" s="36">
        <v>25219.35</v>
      </c>
      <c r="N57" s="10">
        <f t="shared" si="0"/>
        <v>232375.43000000002</v>
      </c>
    </row>
    <row r="58" spans="1:14" ht="15.75">
      <c r="A58" s="53" t="s">
        <v>56</v>
      </c>
      <c r="B58" s="24">
        <v>0</v>
      </c>
      <c r="C58" s="24">
        <v>0</v>
      </c>
      <c r="D58" s="24">
        <v>0</v>
      </c>
      <c r="E58" s="24">
        <v>0</v>
      </c>
      <c r="F58" s="26">
        <v>0</v>
      </c>
      <c r="G58" s="31">
        <v>0</v>
      </c>
      <c r="H58" s="31">
        <v>0</v>
      </c>
      <c r="I58" s="31">
        <v>0</v>
      </c>
      <c r="J58" s="36">
        <v>0</v>
      </c>
      <c r="K58" s="26">
        <v>0</v>
      </c>
      <c r="L58" s="36">
        <v>0</v>
      </c>
      <c r="M58" s="36">
        <v>0</v>
      </c>
      <c r="N58" s="10">
        <f t="shared" si="0"/>
        <v>0</v>
      </c>
    </row>
    <row r="59" spans="1:14" ht="15.75">
      <c r="A59" s="53" t="s">
        <v>34</v>
      </c>
      <c r="B59" s="24">
        <v>0</v>
      </c>
      <c r="C59" s="24">
        <v>17800</v>
      </c>
      <c r="D59" s="24">
        <v>0</v>
      </c>
      <c r="E59" s="24">
        <v>0</v>
      </c>
      <c r="F59" s="26">
        <v>121500</v>
      </c>
      <c r="G59" s="31">
        <v>0</v>
      </c>
      <c r="H59" s="31">
        <v>0</v>
      </c>
      <c r="I59" s="31">
        <v>0</v>
      </c>
      <c r="J59" s="36">
        <v>0</v>
      </c>
      <c r="K59" s="26">
        <v>0</v>
      </c>
      <c r="L59" s="36">
        <v>0</v>
      </c>
      <c r="M59" s="36">
        <v>0</v>
      </c>
      <c r="N59" s="10">
        <f t="shared" si="0"/>
        <v>139300</v>
      </c>
    </row>
    <row r="60" spans="1:14" ht="31.5">
      <c r="A60" s="53" t="s">
        <v>57</v>
      </c>
      <c r="B60" s="24">
        <v>0</v>
      </c>
      <c r="C60" s="24">
        <v>0</v>
      </c>
      <c r="D60" s="24">
        <v>0</v>
      </c>
      <c r="E60" s="24">
        <v>0</v>
      </c>
      <c r="F60" s="26">
        <v>0</v>
      </c>
      <c r="G60" s="31">
        <v>0</v>
      </c>
      <c r="H60" s="31">
        <v>0</v>
      </c>
      <c r="I60" s="31">
        <v>0</v>
      </c>
      <c r="J60" s="36">
        <v>0</v>
      </c>
      <c r="K60" s="26">
        <v>0</v>
      </c>
      <c r="L60" s="36">
        <v>0</v>
      </c>
      <c r="M60" s="36">
        <v>0</v>
      </c>
      <c r="N60" s="10">
        <f t="shared" si="0"/>
        <v>0</v>
      </c>
    </row>
    <row r="61" spans="1:14" ht="15.75">
      <c r="A61" s="52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31">
        <v>0</v>
      </c>
      <c r="H61" s="31">
        <v>0</v>
      </c>
      <c r="I61" s="31">
        <v>0</v>
      </c>
      <c r="J61" s="31">
        <v>0</v>
      </c>
      <c r="K61" s="26">
        <v>0</v>
      </c>
      <c r="L61" s="26">
        <v>0</v>
      </c>
      <c r="M61" s="26">
        <v>0</v>
      </c>
      <c r="N61" s="10">
        <f t="shared" si="0"/>
        <v>0</v>
      </c>
    </row>
    <row r="62" spans="1:14" ht="15.75">
      <c r="A62" s="53" t="s">
        <v>59</v>
      </c>
      <c r="B62" s="24">
        <v>0</v>
      </c>
      <c r="C62" s="24">
        <v>0</v>
      </c>
      <c r="D62" s="24">
        <v>0</v>
      </c>
      <c r="E62" s="24">
        <v>0</v>
      </c>
      <c r="F62" s="26">
        <v>0</v>
      </c>
      <c r="G62" s="31">
        <v>0</v>
      </c>
      <c r="H62" s="31">
        <v>0</v>
      </c>
      <c r="I62" s="31">
        <v>0</v>
      </c>
      <c r="J62" s="31">
        <v>0</v>
      </c>
      <c r="K62" s="26">
        <v>0</v>
      </c>
      <c r="L62" s="26">
        <v>0</v>
      </c>
      <c r="M62" s="26">
        <v>0</v>
      </c>
      <c r="N62" s="10">
        <f t="shared" si="0"/>
        <v>0</v>
      </c>
    </row>
    <row r="63" spans="1:14" ht="15.75">
      <c r="A63" s="53" t="s">
        <v>60</v>
      </c>
      <c r="B63" s="24">
        <v>0</v>
      </c>
      <c r="C63" s="24">
        <v>0</v>
      </c>
      <c r="D63" s="24">
        <v>0</v>
      </c>
      <c r="E63" s="24">
        <v>0</v>
      </c>
      <c r="F63" s="26">
        <v>0</v>
      </c>
      <c r="G63" s="31">
        <v>0</v>
      </c>
      <c r="H63" s="31">
        <v>0</v>
      </c>
      <c r="I63" s="31">
        <v>0</v>
      </c>
      <c r="J63" s="31">
        <v>0</v>
      </c>
      <c r="K63" s="26">
        <v>0</v>
      </c>
      <c r="L63" s="26">
        <v>0</v>
      </c>
      <c r="M63" s="26">
        <v>0</v>
      </c>
      <c r="N63" s="10">
        <f t="shared" si="0"/>
        <v>0</v>
      </c>
    </row>
    <row r="64" spans="1:14" ht="15.75">
      <c r="A64" s="53" t="s">
        <v>61</v>
      </c>
      <c r="B64" s="24">
        <v>0</v>
      </c>
      <c r="C64" s="24">
        <v>0</v>
      </c>
      <c r="D64" s="24">
        <v>0</v>
      </c>
      <c r="E64" s="24">
        <v>0</v>
      </c>
      <c r="F64" s="26">
        <v>0</v>
      </c>
      <c r="G64" s="31">
        <v>0</v>
      </c>
      <c r="H64" s="31">
        <v>0</v>
      </c>
      <c r="I64" s="31">
        <v>0</v>
      </c>
      <c r="J64" s="31">
        <v>0</v>
      </c>
      <c r="K64" s="26">
        <v>0</v>
      </c>
      <c r="L64" s="26">
        <v>0</v>
      </c>
      <c r="M64" s="26">
        <v>0</v>
      </c>
      <c r="N64" s="10">
        <f t="shared" si="0"/>
        <v>0</v>
      </c>
    </row>
    <row r="65" spans="1:14" ht="31.5">
      <c r="A65" s="54" t="s">
        <v>62</v>
      </c>
      <c r="B65" s="24">
        <v>0</v>
      </c>
      <c r="C65" s="24">
        <v>0</v>
      </c>
      <c r="D65" s="24">
        <v>0</v>
      </c>
      <c r="E65" s="24">
        <v>0</v>
      </c>
      <c r="F65" s="26">
        <v>0</v>
      </c>
      <c r="G65" s="31">
        <v>0</v>
      </c>
      <c r="H65" s="31">
        <v>0</v>
      </c>
      <c r="I65" s="31">
        <v>0</v>
      </c>
      <c r="J65" s="31">
        <v>0</v>
      </c>
      <c r="K65" s="26">
        <v>0</v>
      </c>
      <c r="L65" s="26">
        <v>0</v>
      </c>
      <c r="M65" s="26">
        <v>0</v>
      </c>
      <c r="N65" s="10">
        <f t="shared" si="0"/>
        <v>0</v>
      </c>
    </row>
    <row r="66" spans="1:14" ht="31.5">
      <c r="A66" s="52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31">
        <v>0</v>
      </c>
      <c r="H66" s="31">
        <v>0</v>
      </c>
      <c r="I66" s="31">
        <v>0</v>
      </c>
      <c r="J66" s="31">
        <v>0</v>
      </c>
      <c r="K66" s="26">
        <v>0</v>
      </c>
      <c r="L66" s="26">
        <v>0</v>
      </c>
      <c r="M66" s="26">
        <v>0</v>
      </c>
      <c r="N66" s="10">
        <f t="shared" si="0"/>
        <v>0</v>
      </c>
    </row>
    <row r="67" spans="1:14" ht="15.75">
      <c r="A67" s="53" t="s">
        <v>64</v>
      </c>
      <c r="B67" s="24">
        <v>0</v>
      </c>
      <c r="C67" s="24">
        <v>0</v>
      </c>
      <c r="D67" s="24">
        <v>0</v>
      </c>
      <c r="E67" s="24">
        <v>0</v>
      </c>
      <c r="F67" s="26">
        <v>0</v>
      </c>
      <c r="G67" s="31">
        <v>0</v>
      </c>
      <c r="H67" s="31">
        <v>0</v>
      </c>
      <c r="I67" s="31">
        <v>0</v>
      </c>
      <c r="J67" s="31">
        <v>0</v>
      </c>
      <c r="K67" s="26">
        <v>0</v>
      </c>
      <c r="L67" s="26">
        <v>0</v>
      </c>
      <c r="M67" s="26">
        <v>0</v>
      </c>
      <c r="N67" s="10">
        <f t="shared" si="0"/>
        <v>0</v>
      </c>
    </row>
    <row r="68" spans="1:14" ht="31.5">
      <c r="A68" s="53" t="s">
        <v>65</v>
      </c>
      <c r="B68" s="24">
        <v>0</v>
      </c>
      <c r="C68" s="24">
        <v>0</v>
      </c>
      <c r="D68" s="24">
        <v>0</v>
      </c>
      <c r="E68" s="24">
        <v>0</v>
      </c>
      <c r="F68" s="26">
        <v>0</v>
      </c>
      <c r="G68" s="31">
        <v>0</v>
      </c>
      <c r="H68" s="31">
        <v>0</v>
      </c>
      <c r="I68" s="31">
        <v>0</v>
      </c>
      <c r="J68" s="31">
        <v>0</v>
      </c>
      <c r="K68" s="26">
        <v>0</v>
      </c>
      <c r="L68" s="26">
        <v>0</v>
      </c>
      <c r="M68" s="26">
        <v>0</v>
      </c>
      <c r="N68" s="10">
        <f t="shared" si="0"/>
        <v>0</v>
      </c>
    </row>
    <row r="69" spans="1:14" ht="15.75">
      <c r="A69" s="52" t="s">
        <v>66</v>
      </c>
      <c r="B69" s="9">
        <v>0</v>
      </c>
      <c r="C69" s="9">
        <v>0</v>
      </c>
      <c r="D69" s="9">
        <v>0</v>
      </c>
      <c r="E69" s="9">
        <v>0</v>
      </c>
      <c r="F69" s="26">
        <v>0</v>
      </c>
      <c r="G69" s="31">
        <v>0</v>
      </c>
      <c r="H69" s="31">
        <v>0</v>
      </c>
      <c r="I69" s="31">
        <v>0</v>
      </c>
      <c r="J69" s="31">
        <v>0</v>
      </c>
      <c r="K69" s="26">
        <v>0</v>
      </c>
      <c r="L69" s="26">
        <v>0</v>
      </c>
      <c r="M69" s="26">
        <v>0</v>
      </c>
      <c r="N69" s="10">
        <f t="shared" si="0"/>
        <v>0</v>
      </c>
    </row>
    <row r="70" spans="1:14" ht="15.75">
      <c r="A70" s="53" t="s">
        <v>67</v>
      </c>
      <c r="B70" s="24">
        <v>0</v>
      </c>
      <c r="C70" s="24">
        <v>0</v>
      </c>
      <c r="D70" s="24">
        <v>0</v>
      </c>
      <c r="E70" s="24">
        <v>0</v>
      </c>
      <c r="F70" s="26">
        <v>0</v>
      </c>
      <c r="G70" s="31">
        <v>0</v>
      </c>
      <c r="H70" s="31">
        <v>0</v>
      </c>
      <c r="I70" s="31">
        <v>0</v>
      </c>
      <c r="J70" s="31">
        <v>0</v>
      </c>
      <c r="K70" s="26">
        <v>0</v>
      </c>
      <c r="L70" s="26">
        <v>0</v>
      </c>
      <c r="M70" s="26">
        <v>0</v>
      </c>
      <c r="N70" s="10">
        <f t="shared" si="0"/>
        <v>0</v>
      </c>
    </row>
    <row r="71" spans="1:14" ht="15.75">
      <c r="A71" s="53" t="s">
        <v>68</v>
      </c>
      <c r="B71" s="24">
        <v>0</v>
      </c>
      <c r="C71" s="24">
        <v>0</v>
      </c>
      <c r="D71" s="24">
        <v>0</v>
      </c>
      <c r="E71" s="24">
        <v>0</v>
      </c>
      <c r="F71" s="26">
        <v>0</v>
      </c>
      <c r="G71" s="31">
        <v>0</v>
      </c>
      <c r="H71" s="31">
        <v>0</v>
      </c>
      <c r="I71" s="31">
        <v>0</v>
      </c>
      <c r="J71" s="31">
        <v>0</v>
      </c>
      <c r="K71" s="26">
        <v>0</v>
      </c>
      <c r="L71" s="26">
        <v>0</v>
      </c>
      <c r="M71" s="26">
        <v>0</v>
      </c>
      <c r="N71" s="10">
        <f t="shared" si="0"/>
        <v>0</v>
      </c>
    </row>
    <row r="72" spans="1:14" ht="31.5">
      <c r="A72" s="53" t="s">
        <v>69</v>
      </c>
      <c r="B72" s="24">
        <v>0</v>
      </c>
      <c r="C72" s="24">
        <v>0</v>
      </c>
      <c r="D72" s="24">
        <v>0</v>
      </c>
      <c r="E72" s="24">
        <v>0</v>
      </c>
      <c r="F72" s="26">
        <v>0</v>
      </c>
      <c r="G72" s="31">
        <v>0</v>
      </c>
      <c r="H72" s="31">
        <v>0</v>
      </c>
      <c r="I72" s="31">
        <v>0</v>
      </c>
      <c r="J72" s="31">
        <v>0</v>
      </c>
      <c r="K72" s="26">
        <v>0</v>
      </c>
      <c r="L72" s="26">
        <v>0</v>
      </c>
      <c r="M72" s="26">
        <v>0</v>
      </c>
      <c r="N72" s="10">
        <f t="shared" si="0"/>
        <v>0</v>
      </c>
    </row>
    <row r="73" spans="1:14" ht="15.75">
      <c r="A73" s="55" t="s">
        <v>35</v>
      </c>
      <c r="B73" s="23">
        <v>77260003.700000003</v>
      </c>
      <c r="C73" s="23">
        <v>101308867.24000001</v>
      </c>
      <c r="D73" s="23">
        <v>89730466.129999995</v>
      </c>
      <c r="E73" s="23">
        <v>106786869.53</v>
      </c>
      <c r="F73" s="23">
        <v>103112253.97</v>
      </c>
      <c r="G73" s="23">
        <v>100398165.16999999</v>
      </c>
      <c r="H73" s="23">
        <v>98317848.879999995</v>
      </c>
      <c r="I73" s="23">
        <v>97366596.729999989</v>
      </c>
      <c r="J73" s="23">
        <v>74159930.230000004</v>
      </c>
      <c r="K73" s="63">
        <v>114667542.69999999</v>
      </c>
      <c r="L73" s="63">
        <v>155599958.51999998</v>
      </c>
      <c r="M73" s="63">
        <v>141173088.28</v>
      </c>
      <c r="N73" s="63">
        <f t="shared" si="0"/>
        <v>1259881591.0799999</v>
      </c>
    </row>
    <row r="74" spans="1:14">
      <c r="A74" s="56"/>
      <c r="B74" s="24">
        <v>0</v>
      </c>
      <c r="C74" s="24">
        <v>0</v>
      </c>
      <c r="D74" s="24">
        <v>0</v>
      </c>
      <c r="E74" s="24">
        <v>0</v>
      </c>
      <c r="F74" s="26"/>
      <c r="G74" s="26">
        <v>0</v>
      </c>
      <c r="H74" s="26"/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10">
        <f t="shared" ref="N74:N88" si="1">SUM(B74:L74)</f>
        <v>0</v>
      </c>
    </row>
    <row r="75" spans="1:14">
      <c r="A75" s="57" t="s">
        <v>70</v>
      </c>
      <c r="B75" s="9">
        <v>0</v>
      </c>
      <c r="C75" s="9">
        <v>0</v>
      </c>
      <c r="D75" s="9">
        <v>0</v>
      </c>
      <c r="E75" s="9">
        <v>0</v>
      </c>
      <c r="F75" s="26"/>
      <c r="G75" s="26">
        <v>0</v>
      </c>
      <c r="H75" s="26"/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10">
        <f t="shared" si="1"/>
        <v>0</v>
      </c>
    </row>
    <row r="76" spans="1:14">
      <c r="A76" s="57" t="s">
        <v>71</v>
      </c>
      <c r="B76" s="9">
        <v>0</v>
      </c>
      <c r="C76" s="9">
        <v>0</v>
      </c>
      <c r="D76" s="9">
        <v>0</v>
      </c>
      <c r="E76" s="9">
        <v>0</v>
      </c>
      <c r="F76" s="26"/>
      <c r="G76" s="26">
        <v>0</v>
      </c>
      <c r="H76" s="26"/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10">
        <f t="shared" si="1"/>
        <v>0</v>
      </c>
    </row>
    <row r="77" spans="1:14">
      <c r="A77" s="58" t="s">
        <v>72</v>
      </c>
      <c r="B77" s="24">
        <v>0</v>
      </c>
      <c r="C77" s="24">
        <v>0</v>
      </c>
      <c r="D77" s="24">
        <v>0</v>
      </c>
      <c r="E77" s="24">
        <v>0</v>
      </c>
      <c r="F77" s="26"/>
      <c r="G77" s="26">
        <v>0</v>
      </c>
      <c r="H77" s="26"/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10">
        <f t="shared" si="1"/>
        <v>0</v>
      </c>
    </row>
    <row r="78" spans="1:14">
      <c r="A78" s="58" t="s">
        <v>73</v>
      </c>
      <c r="B78" s="24">
        <v>0</v>
      </c>
      <c r="C78" s="24">
        <v>0</v>
      </c>
      <c r="D78" s="24">
        <v>0</v>
      </c>
      <c r="E78" s="24">
        <v>0</v>
      </c>
      <c r="F78" s="26"/>
      <c r="G78" s="26">
        <v>0</v>
      </c>
      <c r="H78" s="26"/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10">
        <f t="shared" si="1"/>
        <v>0</v>
      </c>
    </row>
    <row r="79" spans="1:14">
      <c r="A79" s="57" t="s">
        <v>74</v>
      </c>
      <c r="B79" s="9">
        <v>0</v>
      </c>
      <c r="C79" s="9">
        <v>0</v>
      </c>
      <c r="D79" s="9">
        <v>0</v>
      </c>
      <c r="E79" s="9">
        <v>0</v>
      </c>
      <c r="F79" s="26"/>
      <c r="G79" s="26">
        <v>0</v>
      </c>
      <c r="H79" s="26"/>
      <c r="I79" s="26">
        <v>0</v>
      </c>
      <c r="J79" s="26">
        <v>0</v>
      </c>
      <c r="K79" s="26">
        <v>0</v>
      </c>
      <c r="L79" s="26">
        <v>0</v>
      </c>
      <c r="M79" s="26">
        <v>0</v>
      </c>
      <c r="N79" s="10">
        <f t="shared" si="1"/>
        <v>0</v>
      </c>
    </row>
    <row r="80" spans="1:14">
      <c r="A80" s="58" t="s">
        <v>75</v>
      </c>
      <c r="B80" s="24">
        <v>0</v>
      </c>
      <c r="C80" s="24">
        <v>0</v>
      </c>
      <c r="D80" s="24">
        <v>0</v>
      </c>
      <c r="E80" s="24">
        <v>0</v>
      </c>
      <c r="F80" s="26"/>
      <c r="G80" s="26">
        <v>0</v>
      </c>
      <c r="H80" s="26"/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10">
        <f t="shared" si="1"/>
        <v>0</v>
      </c>
    </row>
    <row r="81" spans="1:14">
      <c r="A81" s="58" t="s">
        <v>76</v>
      </c>
      <c r="B81" s="24">
        <v>0</v>
      </c>
      <c r="C81" s="24">
        <v>0</v>
      </c>
      <c r="D81" s="24">
        <v>0</v>
      </c>
      <c r="E81" s="24">
        <v>0</v>
      </c>
      <c r="F81" s="26"/>
      <c r="G81" s="26">
        <v>0</v>
      </c>
      <c r="H81" s="26"/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10">
        <f t="shared" si="1"/>
        <v>0</v>
      </c>
    </row>
    <row r="82" spans="1:14">
      <c r="A82" s="57" t="s">
        <v>77</v>
      </c>
      <c r="B82" s="9">
        <v>0</v>
      </c>
      <c r="C82" s="9">
        <v>0</v>
      </c>
      <c r="D82" s="9">
        <v>0</v>
      </c>
      <c r="E82" s="9">
        <v>0</v>
      </c>
      <c r="F82" s="26"/>
      <c r="G82" s="26">
        <v>0</v>
      </c>
      <c r="H82" s="26"/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10">
        <f t="shared" si="1"/>
        <v>0</v>
      </c>
    </row>
    <row r="83" spans="1:14">
      <c r="A83" s="58" t="s">
        <v>78</v>
      </c>
      <c r="B83" s="24">
        <v>0</v>
      </c>
      <c r="C83" s="24">
        <v>0</v>
      </c>
      <c r="D83" s="24">
        <v>0</v>
      </c>
      <c r="E83" s="24">
        <v>0</v>
      </c>
      <c r="F83" s="26"/>
      <c r="G83" s="26">
        <v>0</v>
      </c>
      <c r="H83" s="26"/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10">
        <f t="shared" si="1"/>
        <v>0</v>
      </c>
    </row>
    <row r="84" spans="1:14">
      <c r="A84" s="59" t="s">
        <v>79</v>
      </c>
      <c r="B84" s="23">
        <v>0</v>
      </c>
      <c r="C84" s="23">
        <v>0</v>
      </c>
      <c r="D84" s="23">
        <v>0</v>
      </c>
      <c r="E84" s="23">
        <v>0</v>
      </c>
      <c r="F84" s="32"/>
      <c r="G84" s="32">
        <v>0</v>
      </c>
      <c r="H84" s="32"/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10">
        <f t="shared" si="1"/>
        <v>0</v>
      </c>
    </row>
    <row r="85" spans="1:14">
      <c r="A85" s="14"/>
      <c r="B85" s="24"/>
      <c r="C85" s="24">
        <v>0</v>
      </c>
      <c r="D85" s="24">
        <v>0</v>
      </c>
      <c r="E85" s="24">
        <v>0</v>
      </c>
      <c r="F85" s="26"/>
      <c r="G85" s="26">
        <v>0</v>
      </c>
      <c r="H85" s="26"/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10">
        <f t="shared" si="1"/>
        <v>0</v>
      </c>
    </row>
    <row r="86" spans="1:14" ht="15.75">
      <c r="A86" s="21" t="s">
        <v>80</v>
      </c>
      <c r="B86" s="25">
        <f>+B73</f>
        <v>77260003.700000003</v>
      </c>
      <c r="C86" s="25">
        <f t="shared" ref="C86:D86" si="2">+C73</f>
        <v>101308867.24000001</v>
      </c>
      <c r="D86" s="25">
        <f t="shared" si="2"/>
        <v>89730466.129999995</v>
      </c>
      <c r="E86" s="25">
        <f>+E73</f>
        <v>106786869.53</v>
      </c>
      <c r="F86" s="25">
        <f>+F73</f>
        <v>103112253.97</v>
      </c>
      <c r="G86" s="25">
        <f>+G73</f>
        <v>100398165.16999999</v>
      </c>
      <c r="H86" s="25">
        <f>+H73</f>
        <v>98317848.879999995</v>
      </c>
      <c r="I86" s="25">
        <f t="shared" ref="I86" si="3">+I73</f>
        <v>97366596.729999989</v>
      </c>
      <c r="J86" s="25">
        <f>+J73</f>
        <v>74159930.230000004</v>
      </c>
      <c r="K86" s="62">
        <f>SUM(K73)</f>
        <v>114667542.69999999</v>
      </c>
      <c r="L86" s="62">
        <f>+L73</f>
        <v>155599958.51999998</v>
      </c>
      <c r="M86" s="62">
        <f>SUM(M73)</f>
        <v>141173088.28</v>
      </c>
      <c r="N86" s="62">
        <f>SUM(B86:M86)</f>
        <v>1259881591.0799999</v>
      </c>
    </row>
    <row r="87" spans="1:14">
      <c r="A87" s="14" t="s">
        <v>87</v>
      </c>
      <c r="B87" s="26"/>
      <c r="C87" s="26"/>
      <c r="D87" s="26"/>
      <c r="E87" s="26"/>
      <c r="F87" s="26"/>
      <c r="G87" s="26"/>
      <c r="H87" s="26"/>
      <c r="I87" s="26"/>
      <c r="J87" s="26"/>
      <c r="K87" s="14"/>
      <c r="L87" s="14"/>
      <c r="M87" s="14"/>
      <c r="N87" s="10">
        <f t="shared" si="1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1"/>
        <v>0</v>
      </c>
    </row>
    <row r="89" spans="1:14">
      <c r="A89" s="60"/>
    </row>
    <row r="91" spans="1:14" ht="18.75">
      <c r="A91" s="1"/>
      <c r="B91" s="27"/>
      <c r="C91" s="27"/>
      <c r="D91" s="27"/>
      <c r="E91" s="27"/>
      <c r="F91" s="27"/>
      <c r="G91" s="27"/>
      <c r="H91" s="27"/>
      <c r="J91" s="27"/>
    </row>
    <row r="92" spans="1:14" ht="15.75">
      <c r="A92" s="61"/>
      <c r="F92" s="27"/>
      <c r="G92" s="27"/>
      <c r="H92" s="27"/>
    </row>
    <row r="93" spans="1:14" ht="15.75">
      <c r="A93" s="61"/>
      <c r="F93" s="5"/>
      <c r="G93" s="5"/>
      <c r="H93" s="5"/>
    </row>
    <row r="94" spans="1:14">
      <c r="B94" s="27"/>
      <c r="C94" s="27"/>
      <c r="D94" s="27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B96" s="66" t="s">
        <v>107</v>
      </c>
      <c r="E96" s="27"/>
    </row>
    <row r="99" spans="5:5">
      <c r="E99" s="27"/>
    </row>
  </sheetData>
  <sheetProtection password="A6CC" sheet="1" objects="1" scenarios="1"/>
  <mergeCells count="5">
    <mergeCell ref="A1:C1"/>
    <mergeCell ref="A2:C2"/>
    <mergeCell ref="A3:C3"/>
    <mergeCell ref="A4:C4"/>
    <mergeCell ref="A5:C5"/>
  </mergeCells>
  <phoneticPr fontId="18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Plantilla Presupuesto</vt:lpstr>
      <vt:lpstr>PLANILLA EJECUCION</vt:lpstr>
      <vt:lpstr>Hoja1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2024-11-06T14:43:10Z</cp:lastPrinted>
  <dcterms:created xsi:type="dcterms:W3CDTF">2018-04-17T18:57:16Z</dcterms:created>
  <dcterms:modified xsi:type="dcterms:W3CDTF">2025-01-04T03:19:30Z</dcterms:modified>
</cp:coreProperties>
</file>