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 activeTab="2"/>
  </bookViews>
  <sheets>
    <sheet name="Plantilla Presupuesto" sheetId="2" r:id="rId1"/>
    <sheet name="PLANILLA EJECUCION" sheetId="4" r:id="rId2"/>
    <sheet name="P. GASTOS Y AP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5"/>
  <c r="D72"/>
  <c r="D71"/>
  <c r="D70"/>
  <c r="B70"/>
  <c r="D69"/>
  <c r="D68"/>
  <c r="D67"/>
  <c r="B67"/>
  <c r="D66"/>
  <c r="D65"/>
  <c r="D64"/>
  <c r="D63"/>
  <c r="C62"/>
  <c r="B62"/>
  <c r="D62" s="1"/>
  <c r="D61"/>
  <c r="D60"/>
  <c r="D59"/>
  <c r="D58"/>
  <c r="D57"/>
  <c r="B57"/>
  <c r="D56"/>
  <c r="D55"/>
  <c r="B55"/>
  <c r="D54"/>
  <c r="B53"/>
  <c r="D53" s="1"/>
  <c r="C52"/>
  <c r="D51"/>
  <c r="D50"/>
  <c r="D49"/>
  <c r="D48"/>
  <c r="D47"/>
  <c r="D46"/>
  <c r="D45"/>
  <c r="D44"/>
  <c r="D43"/>
  <c r="D42"/>
  <c r="D41"/>
  <c r="D40"/>
  <c r="D39"/>
  <c r="D38"/>
  <c r="C37"/>
  <c r="C36" s="1"/>
  <c r="B37"/>
  <c r="D37" s="1"/>
  <c r="D35"/>
  <c r="B35"/>
  <c r="D34"/>
  <c r="B33"/>
  <c r="D33" s="1"/>
  <c r="D32"/>
  <c r="B32"/>
  <c r="B31"/>
  <c r="D31" s="1"/>
  <c r="D30"/>
  <c r="B29"/>
  <c r="D29" s="1"/>
  <c r="D28"/>
  <c r="B28"/>
  <c r="B27"/>
  <c r="D27" s="1"/>
  <c r="C26"/>
  <c r="B25"/>
  <c r="D25" s="1"/>
  <c r="D24"/>
  <c r="B24"/>
  <c r="B23"/>
  <c r="D23" s="1"/>
  <c r="D22"/>
  <c r="B22"/>
  <c r="B21"/>
  <c r="D21" s="1"/>
  <c r="D20"/>
  <c r="B20"/>
  <c r="D19"/>
  <c r="D18"/>
  <c r="B18"/>
  <c r="B17"/>
  <c r="D17" s="1"/>
  <c r="C16"/>
  <c r="D15"/>
  <c r="D14"/>
  <c r="B14"/>
  <c r="D13"/>
  <c r="B12"/>
  <c r="B10" s="1"/>
  <c r="D11"/>
  <c r="B11"/>
  <c r="C10"/>
  <c r="C74" s="1"/>
  <c r="C87" s="1"/>
  <c r="N9" i="4"/>
  <c r="L86"/>
  <c r="K86"/>
  <c r="J86"/>
  <c r="Q8" i="2"/>
  <c r="C60"/>
  <c r="C50"/>
  <c r="C35"/>
  <c r="C34" s="1"/>
  <c r="C24"/>
  <c r="C14"/>
  <c r="C8"/>
  <c r="D10" i="5" l="1"/>
  <c r="D12"/>
  <c r="B36"/>
  <c r="D36" s="1"/>
  <c r="B52"/>
  <c r="D52" s="1"/>
  <c r="B16"/>
  <c r="D16" s="1"/>
  <c r="B26"/>
  <c r="D26" s="1"/>
  <c r="N86" i="4"/>
  <c r="K85" i="2"/>
  <c r="C72"/>
  <c r="C85" s="1"/>
  <c r="B74" i="5" l="1"/>
  <c r="E85" i="2"/>
  <c r="B86" i="4"/>
  <c r="B68" i="2"/>
  <c r="B65"/>
  <c r="B60"/>
  <c r="B55"/>
  <c r="B53"/>
  <c r="B51"/>
  <c r="B50" s="1"/>
  <c r="B35"/>
  <c r="B34" s="1"/>
  <c r="B33"/>
  <c r="B31"/>
  <c r="B30"/>
  <c r="B29"/>
  <c r="B27"/>
  <c r="B26"/>
  <c r="B25"/>
  <c r="B23"/>
  <c r="B22"/>
  <c r="B21"/>
  <c r="B20"/>
  <c r="B19"/>
  <c r="B18"/>
  <c r="B16"/>
  <c r="B15"/>
  <c r="B12"/>
  <c r="B10"/>
  <c r="B9"/>
  <c r="D74" i="5" l="1"/>
  <c r="B87"/>
  <c r="D87" s="1"/>
  <c r="B24" i="2"/>
  <c r="B8"/>
  <c r="B14"/>
  <c r="B72" l="1"/>
  <c r="Q9"/>
  <c r="Q10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P85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O85" i="2" l="1"/>
  <c r="N85" l="1"/>
  <c r="N15" i="4" l="1"/>
  <c r="N51" l="1"/>
  <c r="N25"/>
  <c r="F86"/>
  <c r="C86"/>
  <c r="G86"/>
  <c r="H86"/>
  <c r="D86"/>
  <c r="E86"/>
  <c r="I86"/>
  <c r="M85" i="2"/>
  <c r="Q85" s="1"/>
  <c r="Q14"/>
  <c r="Q24"/>
  <c r="J85"/>
  <c r="Q50"/>
  <c r="N73" i="4" l="1"/>
  <c r="G85" i="2"/>
  <c r="L85"/>
  <c r="I85"/>
  <c r="F85"/>
  <c r="H85"/>
  <c r="Q7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<sst xmlns="http://schemas.openxmlformats.org/spreadsheetml/2006/main" count="293" uniqueCount="111">
  <si>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</si>
  <si>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</si>
  <si>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</si>
  <si>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</si>
  <si>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</si>
  <si>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</si>
  <si>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</si>
  <si>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</si>
  <si>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</si>
  <si>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</si>
  <si>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</si>
  <si>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</si>
  <si>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</si>
  <si>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</si>
  <si>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</si>
  <si>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</si>
  <si>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</si>
  <si>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</si>
  <si>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</si>
  <si>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</si>
  <si>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</si>
  <si>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</si>
  <si>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</si>
  <si>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</si>
  <si>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</si>
  <si>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</si>
  <si>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</si>
  <si>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</si>
  <si>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</si>
  <si>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</si>
  <si>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</si>
  <si>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</si>
  <si>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</si>
  <si>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</si>
  <si>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</si>
  <si>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</si>
  <si>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</si>
  <si>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</si>
  <si>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</si>
  <si>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</si>
  <si>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</si>
  <si>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</si>
  <si>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</si>
  <si>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</si>
  <si>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</si>
  <si>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</si>
  <si>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</si>
  <si>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</si>
  <si>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</si>
  <si>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</si>
  <si>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</si>
  <si>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</si>
  <si>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</si>
  <si>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</si>
  <si>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</si>
  <si>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</si>
  <si>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</si>
  <si>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</si>
  <si>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</si>
  <si>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</si>
  <si>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</si>
  <si>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</si>
  <si>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</si>
  <si>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</si>
  <si>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</si>
  <si>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</si>
  <si>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</si>
  <si>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</si>
  <si>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</si>
  <si>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</si>
  <si>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</si>
  <si>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</si>
  <si>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</si>
  <si>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</si>
  <si>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</si>
  <si>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</si>
  <si>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</si>
  <si>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</si>
  <si>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</si>
  <si>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</si>
  <si>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</si>
  <si>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</si>
  <si>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</si>
  <si>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</si>
  <si>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</si>
  <si>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</si>
  <si>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</si>
  <si>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</si>
  <si>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</si>
  <si>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</si>
  <si>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</si>
  <si>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</si>
  <si>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</si>
  <si>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</si>
  <si>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</si>
  <si>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</si>
  <si>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</si>
  <si>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</si>
  <si>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</si>
  <si>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</si>
  <si>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</si>
  <si>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</si>
  <si>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</si>
  <si>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</si>
  <si>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</si>
  <si>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</si>
  <si>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</si>
  <si>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</si>
  <si>
    <t xml:space="preserve">              AÑO 2024</t>
  </si>
  <si>
    <t xml:space="preserve">Presupuesto de Gastos y Aplicaciones Financieras </t>
  </si>
  <si>
    <t xml:space="preserve">                    En RD$</t>
  </si>
</sst>
</file>

<file path=xl/styles.xml><?xml version="1.0" encoding="utf-8"?>
<styleSheet xmlns="http://schemas.openxmlformats.org/spreadsheetml/2006/main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-* #.##0.00_-;\-* #.##0.00_-;_-* &quot;-&quot;??_-;_-@_-"/>
    <numFmt numFmtId="169" formatCode="_(* #.##0.00_);_(* \(#.##0.00\);_(* &quot;-&quot;??_);_(@_)"/>
    <numFmt numFmtId="170" formatCode="_(&quot;$&quot;* #.##0.00_);_(&quot;$&quot;* \(#.##0.00\);_(&quot;$&quot;* &quot;-&quot;??_);_(@_)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8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0" xfId="1" applyFont="1" applyBorder="1" applyAlignment="1">
      <alignment horizontal="left" vertical="center" wrapText="1"/>
    </xf>
    <xf numFmtId="166" fontId="1" fillId="0" borderId="1" xfId="1" applyFont="1" applyBorder="1" applyAlignment="1">
      <alignment vertical="center" wrapText="1"/>
    </xf>
    <xf numFmtId="166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7" fontId="0" fillId="0" borderId="1" xfId="0" applyNumberFormat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2" borderId="1" xfId="1" applyFont="1" applyFill="1" applyBorder="1" applyAlignment="1">
      <alignment horizontal="center" vertical="center" wrapText="1"/>
    </xf>
    <xf numFmtId="166" fontId="0" fillId="0" borderId="1" xfId="1" applyFont="1" applyBorder="1" applyAlignment="1">
      <alignment vertical="center" wrapText="1"/>
    </xf>
    <xf numFmtId="166" fontId="1" fillId="3" borderId="1" xfId="1" applyFont="1" applyFill="1" applyBorder="1" applyAlignment="1">
      <alignment horizontal="center" vertical="center" wrapText="1"/>
    </xf>
    <xf numFmtId="166" fontId="0" fillId="0" borderId="1" xfId="1" applyFont="1" applyBorder="1"/>
    <xf numFmtId="166" fontId="0" fillId="0" borderId="0" xfId="1" applyFont="1"/>
    <xf numFmtId="166" fontId="5" fillId="0" borderId="1" xfId="1" applyFont="1" applyBorder="1" applyAlignment="1">
      <alignment horizontal="right"/>
    </xf>
    <xf numFmtId="166" fontId="0" fillId="0" borderId="1" xfId="1" applyFont="1" applyFill="1" applyBorder="1" applyAlignment="1">
      <alignment vertical="center" wrapText="1"/>
    </xf>
    <xf numFmtId="166" fontId="0" fillId="0" borderId="1" xfId="1" applyFont="1" applyFill="1" applyBorder="1"/>
    <xf numFmtId="164" fontId="0" fillId="0" borderId="1" xfId="3" applyFont="1" applyBorder="1"/>
    <xf numFmtId="166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166" fontId="13" fillId="0" borderId="0" xfId="0" applyNumberFormat="1" applyFont="1"/>
    <xf numFmtId="166" fontId="14" fillId="5" borderId="0" xfId="1" applyFont="1" applyFill="1" applyBorder="1" applyAlignment="1">
      <alignment horizontal="left" vertical="center" wrapText="1"/>
    </xf>
    <xf numFmtId="166" fontId="14" fillId="5" borderId="1" xfId="1" applyFont="1" applyFill="1" applyBorder="1"/>
    <xf numFmtId="166" fontId="13" fillId="5" borderId="1" xfId="0" applyNumberFormat="1" applyFont="1" applyFill="1" applyBorder="1" applyAlignment="1">
      <alignment vertical="center" wrapText="1"/>
    </xf>
    <xf numFmtId="166" fontId="14" fillId="5" borderId="1" xfId="0" applyNumberFormat="1" applyFont="1" applyFill="1" applyBorder="1" applyAlignment="1">
      <alignment vertical="center" wrapText="1"/>
    </xf>
    <xf numFmtId="166" fontId="14" fillId="6" borderId="1" xfId="0" applyNumberFormat="1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166" fontId="1" fillId="7" borderId="1" xfId="1" applyFont="1" applyFill="1" applyBorder="1"/>
    <xf numFmtId="166" fontId="1" fillId="4" borderId="1" xfId="1" applyFont="1" applyFill="1" applyBorder="1"/>
    <xf numFmtId="0" fontId="19" fillId="0" borderId="0" xfId="0" applyFont="1" applyAlignment="1">
      <alignment horizontal="right"/>
    </xf>
    <xf numFmtId="166" fontId="1" fillId="4" borderId="1" xfId="1" applyFont="1" applyFill="1" applyBorder="1" applyAlignment="1">
      <alignment wrapText="1"/>
    </xf>
    <xf numFmtId="0" fontId="16" fillId="0" borderId="0" xfId="0" applyFont="1"/>
    <xf numFmtId="166" fontId="1" fillId="4" borderId="1" xfId="70" applyNumberFormat="1" applyFont="1" applyFill="1" applyBorder="1" applyAlignment="1">
      <alignment wrapText="1"/>
    </xf>
    <xf numFmtId="166" fontId="0" fillId="0" borderId="1" xfId="70" applyNumberFormat="1" applyFont="1" applyBorder="1" applyAlignment="1">
      <alignment vertical="center" wrapText="1"/>
    </xf>
    <xf numFmtId="166" fontId="1" fillId="2" borderId="1" xfId="70" applyNumberFormat="1" applyFont="1" applyFill="1" applyBorder="1" applyAlignment="1">
      <alignment horizontal="center" vertical="center" wrapText="1"/>
    </xf>
    <xf numFmtId="166" fontId="1" fillId="0" borderId="1" xfId="70" applyNumberFormat="1" applyFont="1" applyBorder="1" applyAlignment="1">
      <alignment vertical="center" wrapText="1"/>
    </xf>
    <xf numFmtId="166" fontId="0" fillId="0" borderId="1" xfId="70" applyNumberFormat="1" applyFont="1" applyBorder="1"/>
    <xf numFmtId="166" fontId="1" fillId="3" borderId="1" xfId="7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9" fillId="0" borderId="0" xfId="0" applyFont="1"/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758891</xdr:colOff>
      <xdr:row>0</xdr:row>
      <xdr:rowOff>48862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632935" cy="1237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540130</xdr:colOff>
      <xdr:row>0</xdr:row>
      <xdr:rowOff>36386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0462" y="35719"/>
          <a:ext cx="5469318" cy="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87</xdr:row>
      <xdr:rowOff>119061</xdr:rowOff>
    </xdr:from>
    <xdr:to>
      <xdr:col>0</xdr:col>
      <xdr:colOff>760572</xdr:colOff>
      <xdr:row>87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8245136"/>
          <a:ext cx="2327434" cy="296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87</xdr:row>
      <xdr:rowOff>47626</xdr:rowOff>
    </xdr:from>
    <xdr:to>
      <xdr:col>2</xdr:col>
      <xdr:colOff>558851</xdr:colOff>
      <xdr:row>87</xdr:row>
      <xdr:rowOff>49338</xdr:rowOff>
    </xdr:to>
    <xdr:pic>
      <xdr:nvPicPr>
        <xdr:cNvPr id="5" name="4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8173701"/>
          <a:ext cx="5759499" cy="17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166686</xdr:rowOff>
    </xdr:from>
    <xdr:to>
      <xdr:col>7</xdr:col>
      <xdr:colOff>238507</xdr:colOff>
      <xdr:row>87</xdr:row>
      <xdr:rowOff>171259</xdr:rowOff>
    </xdr:to>
    <xdr:pic>
      <xdr:nvPicPr>
        <xdr:cNvPr id="6" name="5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05975" y="18292761"/>
          <a:ext cx="2067307" cy="457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</xdr:row>
      <xdr:rowOff>107158</xdr:rowOff>
    </xdr:from>
    <xdr:to>
      <xdr:col>4</xdr:col>
      <xdr:colOff>81437</xdr:colOff>
      <xdr:row>92</xdr:row>
      <xdr:rowOff>108778</xdr:rowOff>
    </xdr:to>
    <xdr:pic>
      <xdr:nvPicPr>
        <xdr:cNvPr id="7" name="6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05975" y="19185733"/>
          <a:ext cx="81437" cy="16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178595</xdr:rowOff>
    </xdr:from>
    <xdr:to>
      <xdr:col>10</xdr:col>
      <xdr:colOff>464946</xdr:colOff>
      <xdr:row>87</xdr:row>
      <xdr:rowOff>183833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05975" y="18304670"/>
          <a:ext cx="4122546" cy="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88</xdr:row>
      <xdr:rowOff>166687</xdr:rowOff>
    </xdr:from>
    <xdr:to>
      <xdr:col>0</xdr:col>
      <xdr:colOff>757999</xdr:colOff>
      <xdr:row>88</xdr:row>
      <xdr:rowOff>170489</xdr:rowOff>
    </xdr:to>
    <xdr:pic>
      <xdr:nvPicPr>
        <xdr:cNvPr id="9" name="8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8483262"/>
          <a:ext cx="2667761" cy="3802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88</xdr:row>
      <xdr:rowOff>59532</xdr:rowOff>
    </xdr:from>
    <xdr:to>
      <xdr:col>2</xdr:col>
      <xdr:colOff>804823</xdr:colOff>
      <xdr:row>88</xdr:row>
      <xdr:rowOff>61329</xdr:rowOff>
    </xdr:to>
    <xdr:pic>
      <xdr:nvPicPr>
        <xdr:cNvPr id="10" name="9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8376107"/>
          <a:ext cx="5905460" cy="1797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89</xdr:row>
      <xdr:rowOff>35718</xdr:rowOff>
    </xdr:from>
    <xdr:to>
      <xdr:col>0</xdr:col>
      <xdr:colOff>759619</xdr:colOff>
      <xdr:row>89</xdr:row>
      <xdr:rowOff>36924</xdr:rowOff>
    </xdr:to>
    <xdr:pic>
      <xdr:nvPicPr>
        <xdr:cNvPr id="11" name="10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8542793"/>
          <a:ext cx="2440782" cy="1206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89</xdr:row>
      <xdr:rowOff>71437</xdr:rowOff>
    </xdr:from>
    <xdr:to>
      <xdr:col>2</xdr:col>
      <xdr:colOff>480060</xdr:colOff>
      <xdr:row>89</xdr:row>
      <xdr:rowOff>73660</xdr:rowOff>
    </xdr:to>
    <xdr:pic>
      <xdr:nvPicPr>
        <xdr:cNvPr id="12" name="11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8578512"/>
          <a:ext cx="3775710" cy="2223"/>
        </a:xfrm>
        <a:prstGeom prst="rect">
          <a:avLst/>
        </a:prstGeom>
      </xdr:spPr>
    </xdr:pic>
    <xdr:clientData/>
  </xdr:twoCellAnchor>
  <xdr:twoCellAnchor editAs="oneCell">
    <xdr:from>
      <xdr:col>0</xdr:col>
      <xdr:colOff>1250157</xdr:colOff>
      <xdr:row>91</xdr:row>
      <xdr:rowOff>59531</xdr:rowOff>
    </xdr:from>
    <xdr:to>
      <xdr:col>0</xdr:col>
      <xdr:colOff>1252253</xdr:colOff>
      <xdr:row>97</xdr:row>
      <xdr:rowOff>107156</xdr:rowOff>
    </xdr:to>
    <xdr:pic>
      <xdr:nvPicPr>
        <xdr:cNvPr id="13" name="12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50157" y="18947606"/>
          <a:ext cx="2121979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209547</xdr:colOff>
      <xdr:row>0</xdr:row>
      <xdr:rowOff>142875</xdr:rowOff>
    </xdr:from>
    <xdr:to>
      <xdr:col>0</xdr:col>
      <xdr:colOff>683988</xdr:colOff>
      <xdr:row>3</xdr:row>
      <xdr:rowOff>190500</xdr:rowOff>
    </xdr:to>
    <xdr:pic>
      <xdr:nvPicPr>
        <xdr:cNvPr id="14" name="13 Imagen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800000">
          <a:off x="209547" y="142875"/>
          <a:ext cx="474441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0</xdr:row>
      <xdr:rowOff>52387</xdr:rowOff>
    </xdr:from>
    <xdr:to>
      <xdr:col>3</xdr:col>
      <xdr:colOff>769389</xdr:colOff>
      <xdr:row>2</xdr:row>
      <xdr:rowOff>52387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455" y="52387"/>
          <a:ext cx="757484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88107</xdr:colOff>
      <xdr:row>89</xdr:row>
      <xdr:rowOff>178594</xdr:rowOff>
    </xdr:from>
    <xdr:to>
      <xdr:col>1</xdr:col>
      <xdr:colOff>935832</xdr:colOff>
      <xdr:row>96</xdr:row>
      <xdr:rowOff>35720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35932" y="107868244"/>
          <a:ext cx="84772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7"/>
  <sheetViews>
    <sheetView showGridLines="0" topLeftCell="C1" zoomScale="80" zoomScaleNormal="80" workbookViewId="0">
      <selection activeCell="O80" sqref="O80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8" ht="18.75">
      <c r="A1" s="78"/>
      <c r="B1" s="78"/>
      <c r="C1" s="78"/>
      <c r="D1" s="38"/>
      <c r="R1" s="1" t="s">
        <v>38</v>
      </c>
    </row>
    <row r="2" spans="1:18" ht="18.75">
      <c r="A2" s="78" t="s">
        <v>105</v>
      </c>
      <c r="B2" s="78"/>
      <c r="C2" s="78"/>
      <c r="D2" s="38"/>
      <c r="R2" s="4" t="s">
        <v>85</v>
      </c>
    </row>
    <row r="3" spans="1:18" ht="15.75">
      <c r="A3" s="80" t="s">
        <v>96</v>
      </c>
      <c r="B3" s="80"/>
      <c r="C3" s="80"/>
      <c r="D3" s="39"/>
      <c r="R3" s="4" t="s">
        <v>86</v>
      </c>
    </row>
    <row r="4" spans="1:18" ht="18.75">
      <c r="A4" s="79" t="s">
        <v>97</v>
      </c>
      <c r="B4" s="79"/>
      <c r="C4" s="79"/>
      <c r="D4" s="40"/>
      <c r="R4" s="1" t="s">
        <v>82</v>
      </c>
    </row>
    <row r="5" spans="1:18" ht="18.75">
      <c r="E5" s="37" t="s">
        <v>95</v>
      </c>
      <c r="R5" s="4" t="s">
        <v>83</v>
      </c>
    </row>
    <row r="6" spans="1:18" ht="31.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>
      <c r="A7" s="6" t="s">
        <v>1</v>
      </c>
      <c r="B7" s="8"/>
      <c r="C7" s="8"/>
      <c r="D7" s="44"/>
      <c r="E7" s="6"/>
      <c r="F7" s="8"/>
    </row>
    <row r="8" spans="1:18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v>72123448.039999992</v>
      </c>
      <c r="L8" s="10">
        <v>71057451.959999993</v>
      </c>
      <c r="M8" s="67">
        <v>66751383.369999997</v>
      </c>
      <c r="N8" s="67">
        <v>84509613.36999999</v>
      </c>
      <c r="O8" s="10">
        <v>125000801.48999999</v>
      </c>
      <c r="P8" s="10"/>
      <c r="Q8" s="10">
        <f>SUM(E8:P8)</f>
        <v>841278323.7700001</v>
      </c>
    </row>
    <row r="9" spans="1:18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>
        <v>62868417.43</v>
      </c>
      <c r="L9" s="36">
        <v>60925863.07</v>
      </c>
      <c r="M9" s="68">
        <v>57332851.189999998</v>
      </c>
      <c r="N9" s="68">
        <v>59774426.459999993</v>
      </c>
      <c r="O9" s="36">
        <v>115553582.31</v>
      </c>
      <c r="P9" s="36"/>
      <c r="Q9" s="10">
        <f t="shared" ref="Q9:Q72" si="0">SUM(E9:P9)</f>
        <v>708176838.62000012</v>
      </c>
    </row>
    <row r="10" spans="1:18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>
        <v>1244042.3999999999</v>
      </c>
      <c r="L10" s="36">
        <v>2133742.4</v>
      </c>
      <c r="M10" s="68">
        <v>1475162.1</v>
      </c>
      <c r="N10" s="68">
        <v>16802912.960000001</v>
      </c>
      <c r="O10" s="36">
        <v>1522162.1</v>
      </c>
      <c r="P10" s="36"/>
      <c r="Q10" s="10">
        <f t="shared" si="0"/>
        <v>45106858.949999996</v>
      </c>
    </row>
    <row r="11" spans="1:18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>
        <v>0</v>
      </c>
      <c r="L11" s="36">
        <v>0</v>
      </c>
      <c r="M11" s="68">
        <v>0</v>
      </c>
      <c r="N11" s="68">
        <v>0</v>
      </c>
      <c r="O11" s="36">
        <v>0</v>
      </c>
      <c r="P11" s="36"/>
      <c r="Q11" s="10">
        <f t="shared" si="0"/>
        <v>90500</v>
      </c>
    </row>
    <row r="12" spans="1:18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68">
        <v>0</v>
      </c>
      <c r="N12" s="68">
        <v>0</v>
      </c>
      <c r="O12" s="36">
        <v>0</v>
      </c>
      <c r="P12" s="36"/>
      <c r="Q12" s="10">
        <f t="shared" si="0"/>
        <v>0</v>
      </c>
    </row>
    <row r="13" spans="1:18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>
        <v>8010988.21</v>
      </c>
      <c r="L13" s="36">
        <v>7997846.4900000002</v>
      </c>
      <c r="M13" s="68">
        <v>7943370.0800000001</v>
      </c>
      <c r="N13" s="68">
        <v>7932273.9500000002</v>
      </c>
      <c r="O13" s="36">
        <v>7925057.0800000001</v>
      </c>
      <c r="P13" s="36"/>
      <c r="Q13" s="10">
        <f t="shared" si="0"/>
        <v>87904126.200000003</v>
      </c>
    </row>
    <row r="14" spans="1:18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v>2605292.31</v>
      </c>
      <c r="L14" s="34">
        <v>2079166.1600000001</v>
      </c>
      <c r="M14" s="67">
        <v>2275601.66</v>
      </c>
      <c r="N14" s="67">
        <v>1965818.1600000001</v>
      </c>
      <c r="O14" s="10">
        <v>4078144.77</v>
      </c>
      <c r="P14" s="10"/>
      <c r="Q14" s="10">
        <f t="shared" si="0"/>
        <v>28880553.269999996</v>
      </c>
    </row>
    <row r="15" spans="1:18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>
        <v>1032868.43</v>
      </c>
      <c r="L15" s="31">
        <v>1451369.76</v>
      </c>
      <c r="M15" s="68">
        <v>1257568.3400000001</v>
      </c>
      <c r="N15" s="68">
        <v>0</v>
      </c>
      <c r="O15" s="36">
        <v>1505209.05</v>
      </c>
      <c r="P15" s="36"/>
      <c r="Q15" s="10">
        <f t="shared" si="0"/>
        <v>12376649.930000002</v>
      </c>
    </row>
    <row r="16" spans="1:18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>
        <v>41300</v>
      </c>
      <c r="L16" s="31">
        <v>0</v>
      </c>
      <c r="M16" s="68">
        <v>91117.24</v>
      </c>
      <c r="N16" s="68">
        <v>83780</v>
      </c>
      <c r="O16" s="36">
        <v>0</v>
      </c>
      <c r="P16" s="36"/>
      <c r="Q16" s="10">
        <f t="shared" si="0"/>
        <v>454739.33999999997</v>
      </c>
    </row>
    <row r="17" spans="1:17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68">
        <v>0</v>
      </c>
      <c r="N17" s="68">
        <v>47000</v>
      </c>
      <c r="O17" s="36">
        <v>0</v>
      </c>
      <c r="P17" s="36"/>
      <c r="Q17" s="10">
        <f t="shared" si="0"/>
        <v>47000</v>
      </c>
    </row>
    <row r="18" spans="1:17" ht="18" customHeight="1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>
        <v>0</v>
      </c>
      <c r="L18" s="31">
        <v>0</v>
      </c>
      <c r="M18" s="68">
        <v>0</v>
      </c>
      <c r="N18" s="68">
        <v>34222.5</v>
      </c>
      <c r="O18" s="36">
        <v>200300</v>
      </c>
      <c r="P18" s="36"/>
      <c r="Q18" s="10">
        <f t="shared" si="0"/>
        <v>358792.69</v>
      </c>
    </row>
    <row r="19" spans="1:17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>
        <v>203311.65</v>
      </c>
      <c r="L19" s="31">
        <v>0</v>
      </c>
      <c r="M19" s="68">
        <v>629176</v>
      </c>
      <c r="N19" s="68">
        <v>630791.19999999995</v>
      </c>
      <c r="O19" s="36">
        <v>579616</v>
      </c>
      <c r="P19" s="36"/>
      <c r="Q19" s="10">
        <f t="shared" si="0"/>
        <v>4319081.55</v>
      </c>
    </row>
    <row r="20" spans="1:17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68">
        <v>0</v>
      </c>
      <c r="N20" s="68">
        <v>0</v>
      </c>
      <c r="O20" s="36">
        <v>0</v>
      </c>
      <c r="P20" s="36"/>
      <c r="Q20" s="10">
        <f t="shared" si="0"/>
        <v>0</v>
      </c>
    </row>
    <row r="21" spans="1:17" ht="30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>
        <v>1083712</v>
      </c>
      <c r="L21" s="31">
        <v>571096.4</v>
      </c>
      <c r="M21" s="68">
        <v>64900</v>
      </c>
      <c r="N21" s="68">
        <v>787399.84</v>
      </c>
      <c r="O21" s="36">
        <v>1385320</v>
      </c>
      <c r="P21" s="36"/>
      <c r="Q21" s="10">
        <f t="shared" si="0"/>
        <v>8142588.7300000004</v>
      </c>
    </row>
    <row r="22" spans="1:17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>
        <v>9500</v>
      </c>
      <c r="L22" s="31">
        <v>33100</v>
      </c>
      <c r="M22" s="68">
        <v>9500</v>
      </c>
      <c r="N22" s="68">
        <v>275945.99</v>
      </c>
      <c r="O22" s="36">
        <v>157240</v>
      </c>
      <c r="P22" s="36"/>
      <c r="Q22" s="10">
        <f t="shared" si="0"/>
        <v>1365606.12</v>
      </c>
    </row>
    <row r="23" spans="1:17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>
        <v>234600.23</v>
      </c>
      <c r="L23" s="31">
        <v>23600</v>
      </c>
      <c r="M23" s="68">
        <v>223340.08</v>
      </c>
      <c r="N23" s="68">
        <v>106678.63</v>
      </c>
      <c r="O23" s="36">
        <v>250459.72</v>
      </c>
      <c r="P23" s="36"/>
      <c r="Q23" s="10">
        <f t="shared" si="0"/>
        <v>1816094.91</v>
      </c>
    </row>
    <row r="24" spans="1:17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v>20455727.27</v>
      </c>
      <c r="L24" s="9">
        <v>22470378.579999998</v>
      </c>
      <c r="M24" s="67">
        <v>5132945.2</v>
      </c>
      <c r="N24" s="67">
        <v>26662787.399999999</v>
      </c>
      <c r="O24" s="10">
        <v>26363364.259999998</v>
      </c>
      <c r="P24" s="10"/>
      <c r="Q24" s="10">
        <f t="shared" si="0"/>
        <v>226895264.78</v>
      </c>
    </row>
    <row r="25" spans="1:17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>
        <v>55440</v>
      </c>
      <c r="L25" s="31">
        <v>3814242.29</v>
      </c>
      <c r="M25" s="68">
        <v>48660</v>
      </c>
      <c r="N25" s="68">
        <v>-1386149.4</v>
      </c>
      <c r="O25" s="36">
        <v>2242751.89</v>
      </c>
      <c r="P25" s="36"/>
      <c r="Q25" s="10">
        <f t="shared" si="0"/>
        <v>15117691.369999999</v>
      </c>
    </row>
    <row r="26" spans="1:17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>
        <v>1091.5</v>
      </c>
      <c r="L26" s="31">
        <v>234643</v>
      </c>
      <c r="M26" s="68">
        <v>0</v>
      </c>
      <c r="N26" s="68">
        <v>62186</v>
      </c>
      <c r="O26" s="36">
        <v>0</v>
      </c>
      <c r="P26" s="36"/>
      <c r="Q26" s="10">
        <f t="shared" si="0"/>
        <v>2554076.25</v>
      </c>
    </row>
    <row r="27" spans="1:17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>
        <v>1634329.5</v>
      </c>
      <c r="L27" s="31">
        <v>22921.5</v>
      </c>
      <c r="M27" s="68">
        <v>0</v>
      </c>
      <c r="N27" s="68">
        <v>3503981.5</v>
      </c>
      <c r="O27" s="36">
        <v>0</v>
      </c>
      <c r="P27" s="36"/>
      <c r="Q27" s="10">
        <f t="shared" si="0"/>
        <v>10075571.25</v>
      </c>
    </row>
    <row r="28" spans="1:17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>
        <v>6011503.9800000004</v>
      </c>
      <c r="L28" s="31">
        <v>3776861.04</v>
      </c>
      <c r="M28" s="68">
        <v>2370022</v>
      </c>
      <c r="N28" s="68">
        <v>3590702.78</v>
      </c>
      <c r="O28" s="36">
        <v>5181397</v>
      </c>
      <c r="P28" s="36"/>
      <c r="Q28" s="10">
        <f t="shared" si="0"/>
        <v>48183081.660000004</v>
      </c>
    </row>
    <row r="29" spans="1:17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>
        <v>0</v>
      </c>
      <c r="L29" s="31">
        <v>47800.81</v>
      </c>
      <c r="M29" s="68">
        <v>0</v>
      </c>
      <c r="N29" s="68">
        <v>78751.55</v>
      </c>
      <c r="O29" s="36">
        <v>90057.08</v>
      </c>
      <c r="P29" s="36"/>
      <c r="Q29" s="10">
        <f t="shared" si="0"/>
        <v>336348.28</v>
      </c>
    </row>
    <row r="30" spans="1:17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>
        <v>779431.11</v>
      </c>
      <c r="L30" s="31">
        <v>126422.84</v>
      </c>
      <c r="M30" s="68">
        <v>0</v>
      </c>
      <c r="N30" s="68">
        <v>822065.82</v>
      </c>
      <c r="O30" s="36">
        <v>0</v>
      </c>
      <c r="P30" s="36"/>
      <c r="Q30" s="10">
        <f t="shared" si="0"/>
        <v>2203865.2400000002</v>
      </c>
    </row>
    <row r="31" spans="1:17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>
        <v>6067301.9400000004</v>
      </c>
      <c r="L31" s="31">
        <v>9836002.5199999996</v>
      </c>
      <c r="M31" s="68">
        <v>1246410</v>
      </c>
      <c r="N31" s="68">
        <v>9419238.8599999994</v>
      </c>
      <c r="O31" s="36">
        <v>9879544.0199999996</v>
      </c>
      <c r="P31" s="36"/>
      <c r="Q31" s="10">
        <f t="shared" si="0"/>
        <v>86890707.569999993</v>
      </c>
    </row>
    <row r="32" spans="1:17" ht="30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>
        <v>4559254</v>
      </c>
      <c r="L32" s="31">
        <v>0</v>
      </c>
      <c r="M32" s="68">
        <v>0</v>
      </c>
      <c r="N32" s="68">
        <v>0</v>
      </c>
      <c r="O32" s="36">
        <v>0</v>
      </c>
      <c r="P32" s="36"/>
      <c r="Q32" s="10">
        <f t="shared" si="0"/>
        <v>4559254</v>
      </c>
    </row>
    <row r="33" spans="1:17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>
        <v>1347375.24</v>
      </c>
      <c r="L33" s="31">
        <v>4611484.58</v>
      </c>
      <c r="M33" s="68">
        <v>1467853.2</v>
      </c>
      <c r="N33" s="68">
        <v>10572010.289999999</v>
      </c>
      <c r="O33" s="36">
        <v>8969614.2699999996</v>
      </c>
      <c r="P33" s="36"/>
      <c r="Q33" s="10">
        <f t="shared" si="0"/>
        <v>56974669.159999996</v>
      </c>
    </row>
    <row r="34" spans="1:17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>
        <v>0</v>
      </c>
      <c r="L34" s="31">
        <v>0</v>
      </c>
      <c r="M34" s="67">
        <v>0</v>
      </c>
      <c r="N34" s="67">
        <v>0</v>
      </c>
      <c r="O34" s="26">
        <v>0</v>
      </c>
      <c r="P34" s="26"/>
      <c r="Q34" s="10">
        <f t="shared" si="0"/>
        <v>0</v>
      </c>
    </row>
    <row r="35" spans="1:17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>
        <v>0</v>
      </c>
      <c r="L35" s="31">
        <v>0</v>
      </c>
      <c r="M35" s="68">
        <v>0</v>
      </c>
      <c r="N35" s="68">
        <v>0</v>
      </c>
      <c r="O35" s="26">
        <v>0</v>
      </c>
      <c r="P35" s="26"/>
      <c r="Q35" s="10">
        <f t="shared" si="0"/>
        <v>0</v>
      </c>
    </row>
    <row r="36" spans="1:17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>
        <v>0</v>
      </c>
      <c r="L36" s="31">
        <v>0</v>
      </c>
      <c r="M36" s="68">
        <v>0</v>
      </c>
      <c r="N36" s="68">
        <v>0</v>
      </c>
      <c r="O36" s="26">
        <v>0</v>
      </c>
      <c r="P36" s="26"/>
      <c r="Q36" s="10">
        <f t="shared" si="0"/>
        <v>0</v>
      </c>
    </row>
    <row r="37" spans="1:17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>
        <v>0</v>
      </c>
      <c r="L37" s="31">
        <v>0</v>
      </c>
      <c r="M37" s="68">
        <v>0</v>
      </c>
      <c r="N37" s="68">
        <v>0</v>
      </c>
      <c r="O37" s="26">
        <v>0</v>
      </c>
      <c r="P37" s="26"/>
      <c r="Q37" s="10">
        <f t="shared" si="0"/>
        <v>0</v>
      </c>
    </row>
    <row r="38" spans="1:17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>
        <v>0</v>
      </c>
      <c r="L38" s="31">
        <v>0</v>
      </c>
      <c r="M38" s="68">
        <v>0</v>
      </c>
      <c r="N38" s="68">
        <v>0</v>
      </c>
      <c r="O38" s="26">
        <v>0</v>
      </c>
      <c r="P38" s="26"/>
      <c r="Q38" s="10">
        <f t="shared" si="0"/>
        <v>0</v>
      </c>
    </row>
    <row r="39" spans="1:17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>
        <v>0</v>
      </c>
      <c r="L39" s="31">
        <v>0</v>
      </c>
      <c r="M39" s="68">
        <v>0</v>
      </c>
      <c r="N39" s="68">
        <v>0</v>
      </c>
      <c r="O39" s="26">
        <v>0</v>
      </c>
      <c r="P39" s="26"/>
      <c r="Q39" s="10">
        <f t="shared" si="0"/>
        <v>0</v>
      </c>
    </row>
    <row r="40" spans="1:17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>
        <v>0</v>
      </c>
      <c r="L40" s="31">
        <v>0</v>
      </c>
      <c r="M40" s="68">
        <v>0</v>
      </c>
      <c r="N40" s="68">
        <v>0</v>
      </c>
      <c r="O40" s="26">
        <v>0</v>
      </c>
      <c r="P40" s="26"/>
      <c r="Q40" s="10">
        <f t="shared" si="0"/>
        <v>0</v>
      </c>
    </row>
    <row r="41" spans="1:17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>
        <v>0</v>
      </c>
      <c r="L41" s="31">
        <v>0</v>
      </c>
      <c r="M41" s="68">
        <v>0</v>
      </c>
      <c r="N41" s="68">
        <v>0</v>
      </c>
      <c r="O41" s="26">
        <v>0</v>
      </c>
      <c r="P41" s="26"/>
      <c r="Q41" s="10">
        <f t="shared" si="0"/>
        <v>0</v>
      </c>
    </row>
    <row r="42" spans="1:17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>
        <v>0</v>
      </c>
      <c r="L42" s="31">
        <v>0</v>
      </c>
      <c r="M42" s="67">
        <v>0</v>
      </c>
      <c r="N42" s="67">
        <v>0</v>
      </c>
      <c r="O42" s="26">
        <v>0</v>
      </c>
      <c r="P42" s="26"/>
      <c r="Q42" s="10">
        <f t="shared" si="0"/>
        <v>0</v>
      </c>
    </row>
    <row r="43" spans="1:17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>
        <v>0</v>
      </c>
      <c r="L43" s="31">
        <v>0</v>
      </c>
      <c r="M43" s="68">
        <v>0</v>
      </c>
      <c r="N43" s="68">
        <v>0</v>
      </c>
      <c r="O43" s="26">
        <v>0</v>
      </c>
      <c r="P43" s="26"/>
      <c r="Q43" s="10">
        <f t="shared" si="0"/>
        <v>0</v>
      </c>
    </row>
    <row r="44" spans="1:17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>
        <v>0</v>
      </c>
      <c r="L44" s="31">
        <v>0</v>
      </c>
      <c r="M44" s="68">
        <v>0</v>
      </c>
      <c r="N44" s="68">
        <v>0</v>
      </c>
      <c r="O44" s="26">
        <v>0</v>
      </c>
      <c r="P44" s="26"/>
      <c r="Q44" s="10">
        <f t="shared" si="0"/>
        <v>0</v>
      </c>
    </row>
    <row r="45" spans="1:17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>
        <v>0</v>
      </c>
      <c r="L45" s="31">
        <v>0</v>
      </c>
      <c r="M45" s="68">
        <v>0</v>
      </c>
      <c r="N45" s="68">
        <v>0</v>
      </c>
      <c r="O45" s="26">
        <v>0</v>
      </c>
      <c r="P45" s="26"/>
      <c r="Q45" s="10">
        <f t="shared" si="0"/>
        <v>0</v>
      </c>
    </row>
    <row r="46" spans="1:17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>
        <v>0</v>
      </c>
      <c r="L46" s="31">
        <v>0</v>
      </c>
      <c r="M46" s="68">
        <v>0</v>
      </c>
      <c r="N46" s="68">
        <v>0</v>
      </c>
      <c r="O46" s="26">
        <v>0</v>
      </c>
      <c r="P46" s="26"/>
      <c r="Q46" s="10">
        <f t="shared" si="0"/>
        <v>0</v>
      </c>
    </row>
    <row r="47" spans="1:17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>
        <v>0</v>
      </c>
      <c r="L47" s="31">
        <v>0</v>
      </c>
      <c r="M47" s="68">
        <v>0</v>
      </c>
      <c r="N47" s="68">
        <v>0</v>
      </c>
      <c r="O47" s="26">
        <v>0</v>
      </c>
      <c r="P47" s="26"/>
      <c r="Q47" s="10">
        <f t="shared" si="0"/>
        <v>0</v>
      </c>
    </row>
    <row r="48" spans="1:17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>
        <v>0</v>
      </c>
      <c r="L48" s="31">
        <v>0</v>
      </c>
      <c r="M48" s="68">
        <v>0</v>
      </c>
      <c r="N48" s="68">
        <v>0</v>
      </c>
      <c r="O48" s="26">
        <v>0</v>
      </c>
      <c r="P48" s="26"/>
      <c r="Q48" s="10">
        <f t="shared" si="0"/>
        <v>0</v>
      </c>
    </row>
    <row r="49" spans="1:17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>
        <v>0</v>
      </c>
      <c r="L49" s="31">
        <v>0</v>
      </c>
      <c r="M49" s="68">
        <v>0</v>
      </c>
      <c r="N49" s="68">
        <v>0</v>
      </c>
      <c r="O49" s="26">
        <v>0</v>
      </c>
      <c r="P49" s="26"/>
      <c r="Q49" s="10">
        <f t="shared" si="0"/>
        <v>0</v>
      </c>
    </row>
    <row r="50" spans="1:17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v>3133381.2600000002</v>
      </c>
      <c r="L50" s="9">
        <v>1759600.03</v>
      </c>
      <c r="M50" s="67">
        <v>0</v>
      </c>
      <c r="N50" s="67">
        <v>1529323.77</v>
      </c>
      <c r="O50" s="10">
        <v>157648</v>
      </c>
      <c r="P50" s="10"/>
      <c r="Q50" s="10">
        <f t="shared" si="0"/>
        <v>21654360.98</v>
      </c>
    </row>
    <row r="51" spans="1:17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>
        <v>0</v>
      </c>
      <c r="L51" s="31">
        <v>242701.7</v>
      </c>
      <c r="M51" s="68">
        <v>0</v>
      </c>
      <c r="N51" s="68">
        <v>817739.5</v>
      </c>
      <c r="O51" s="36">
        <v>0</v>
      </c>
      <c r="P51" s="36"/>
      <c r="Q51" s="10">
        <f t="shared" si="0"/>
        <v>3565638.12</v>
      </c>
    </row>
    <row r="52" spans="1:17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24046.45</v>
      </c>
      <c r="M52" s="68">
        <v>0</v>
      </c>
      <c r="N52" s="68">
        <v>90270</v>
      </c>
      <c r="O52" s="36">
        <v>0</v>
      </c>
      <c r="P52" s="36"/>
      <c r="Q52" s="10">
        <f t="shared" si="0"/>
        <v>114316.45</v>
      </c>
    </row>
    <row r="53" spans="1:17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>
        <v>2856240.56</v>
      </c>
      <c r="L53" s="31">
        <v>1429844.6</v>
      </c>
      <c r="M53" s="68">
        <v>0</v>
      </c>
      <c r="N53" s="68">
        <v>621314.27</v>
      </c>
      <c r="O53" s="36">
        <v>157648</v>
      </c>
      <c r="P53" s="36"/>
      <c r="Q53" s="10">
        <f t="shared" si="0"/>
        <v>12650921.379999999</v>
      </c>
    </row>
    <row r="54" spans="1:17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68">
        <v>0</v>
      </c>
      <c r="N54" s="68">
        <v>0</v>
      </c>
      <c r="O54" s="36">
        <v>0</v>
      </c>
      <c r="P54" s="36"/>
      <c r="Q54" s="10">
        <f t="shared" si="0"/>
        <v>0</v>
      </c>
    </row>
    <row r="55" spans="1:17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>
        <v>277140.7</v>
      </c>
      <c r="L55" s="31">
        <v>4531.2</v>
      </c>
      <c r="M55" s="68">
        <v>0</v>
      </c>
      <c r="N55" s="68">
        <v>0</v>
      </c>
      <c r="O55" s="36">
        <v>0</v>
      </c>
      <c r="P55" s="36"/>
      <c r="Q55" s="10">
        <f t="shared" si="0"/>
        <v>4977028.95</v>
      </c>
    </row>
    <row r="56" spans="1:17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>
        <v>0</v>
      </c>
      <c r="L56" s="31">
        <v>58476.08</v>
      </c>
      <c r="M56" s="68">
        <v>0</v>
      </c>
      <c r="N56" s="68">
        <v>0</v>
      </c>
      <c r="O56" s="36">
        <v>0</v>
      </c>
      <c r="P56" s="36"/>
      <c r="Q56" s="10">
        <f t="shared" si="0"/>
        <v>207156.08000000002</v>
      </c>
    </row>
    <row r="57" spans="1:17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68">
        <v>0</v>
      </c>
      <c r="N57" s="68">
        <v>0</v>
      </c>
      <c r="O57" s="36">
        <v>0</v>
      </c>
      <c r="P57" s="36"/>
      <c r="Q57" s="10">
        <f t="shared" si="0"/>
        <v>0</v>
      </c>
    </row>
    <row r="58" spans="1:17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>
        <v>0</v>
      </c>
      <c r="L58" s="31">
        <v>0</v>
      </c>
      <c r="M58" s="68">
        <v>0</v>
      </c>
      <c r="N58" s="68">
        <v>0</v>
      </c>
      <c r="O58" s="36">
        <v>0</v>
      </c>
      <c r="P58" s="36"/>
      <c r="Q58" s="10">
        <f t="shared" si="0"/>
        <v>139300</v>
      </c>
    </row>
    <row r="59" spans="1:17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68">
        <v>0</v>
      </c>
      <c r="N59" s="68">
        <v>0</v>
      </c>
      <c r="O59" s="36">
        <v>0</v>
      </c>
      <c r="P59" s="36"/>
      <c r="Q59" s="10">
        <f t="shared" si="0"/>
        <v>0</v>
      </c>
    </row>
    <row r="60" spans="1:17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>
        <v>0</v>
      </c>
      <c r="L60" s="31">
        <v>0</v>
      </c>
      <c r="M60" s="67">
        <v>0</v>
      </c>
      <c r="N60" s="67">
        <v>0</v>
      </c>
      <c r="O60" s="26">
        <v>0</v>
      </c>
      <c r="P60" s="26"/>
      <c r="Q60" s="10">
        <f t="shared" si="0"/>
        <v>0</v>
      </c>
    </row>
    <row r="61" spans="1:17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>
        <v>0</v>
      </c>
      <c r="L61" s="31">
        <v>0</v>
      </c>
      <c r="M61" s="68">
        <v>0</v>
      </c>
      <c r="N61" s="68">
        <v>0</v>
      </c>
      <c r="O61" s="26">
        <v>0</v>
      </c>
      <c r="P61" s="26"/>
      <c r="Q61" s="10">
        <f t="shared" si="0"/>
        <v>0</v>
      </c>
    </row>
    <row r="62" spans="1:17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>
        <v>0</v>
      </c>
      <c r="L62" s="31">
        <v>0</v>
      </c>
      <c r="M62" s="68">
        <v>0</v>
      </c>
      <c r="N62" s="68">
        <v>0</v>
      </c>
      <c r="O62" s="26">
        <v>0</v>
      </c>
      <c r="P62" s="26"/>
      <c r="Q62" s="10">
        <f t="shared" si="0"/>
        <v>0</v>
      </c>
    </row>
    <row r="63" spans="1:17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>
        <v>0</v>
      </c>
      <c r="L63" s="31">
        <v>0</v>
      </c>
      <c r="M63" s="68">
        <v>0</v>
      </c>
      <c r="N63" s="68">
        <v>0</v>
      </c>
      <c r="O63" s="26">
        <v>0</v>
      </c>
      <c r="P63" s="26"/>
      <c r="Q63" s="10">
        <f t="shared" si="0"/>
        <v>0</v>
      </c>
    </row>
    <row r="64" spans="1:17" ht="30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>
        <v>0</v>
      </c>
      <c r="L64" s="31">
        <v>0</v>
      </c>
      <c r="M64" s="68">
        <v>0</v>
      </c>
      <c r="N64" s="68">
        <v>0</v>
      </c>
      <c r="O64" s="26">
        <v>0</v>
      </c>
      <c r="P64" s="26"/>
      <c r="Q64" s="10">
        <f t="shared" si="0"/>
        <v>0</v>
      </c>
    </row>
    <row r="65" spans="1:17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>
        <v>0</v>
      </c>
      <c r="L65" s="31">
        <v>0</v>
      </c>
      <c r="M65" s="67">
        <v>0</v>
      </c>
      <c r="N65" s="67">
        <v>0</v>
      </c>
      <c r="O65" s="26">
        <v>0</v>
      </c>
      <c r="P65" s="26"/>
      <c r="Q65" s="10">
        <f t="shared" si="0"/>
        <v>0</v>
      </c>
    </row>
    <row r="66" spans="1:17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>
        <v>0</v>
      </c>
      <c r="L66" s="31">
        <v>0</v>
      </c>
      <c r="M66" s="68">
        <v>0</v>
      </c>
      <c r="N66" s="68">
        <v>0</v>
      </c>
      <c r="O66" s="26">
        <v>0</v>
      </c>
      <c r="P66" s="26"/>
      <c r="Q66" s="10">
        <f t="shared" si="0"/>
        <v>0</v>
      </c>
    </row>
    <row r="67" spans="1:17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>
        <v>0</v>
      </c>
      <c r="L67" s="31">
        <v>0</v>
      </c>
      <c r="M67" s="68">
        <v>0</v>
      </c>
      <c r="N67" s="68">
        <v>0</v>
      </c>
      <c r="O67" s="26">
        <v>0</v>
      </c>
      <c r="P67" s="26"/>
      <c r="Q67" s="10">
        <f t="shared" si="0"/>
        <v>0</v>
      </c>
    </row>
    <row r="68" spans="1:17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>
        <v>0</v>
      </c>
      <c r="L68" s="31">
        <v>0</v>
      </c>
      <c r="M68" s="67">
        <v>0</v>
      </c>
      <c r="N68" s="67">
        <v>0</v>
      </c>
      <c r="O68" s="26">
        <v>0</v>
      </c>
      <c r="P68" s="26"/>
      <c r="Q68" s="10">
        <f t="shared" si="0"/>
        <v>0</v>
      </c>
    </row>
    <row r="69" spans="1:17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>
        <v>0</v>
      </c>
      <c r="L69" s="31">
        <v>0</v>
      </c>
      <c r="M69" s="68">
        <v>0</v>
      </c>
      <c r="N69" s="68">
        <v>0</v>
      </c>
      <c r="O69" s="26">
        <v>0</v>
      </c>
      <c r="P69" s="26"/>
      <c r="Q69" s="10">
        <f t="shared" si="0"/>
        <v>0</v>
      </c>
    </row>
    <row r="70" spans="1:17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>
        <v>0</v>
      </c>
      <c r="L70" s="31">
        <v>0</v>
      </c>
      <c r="M70" s="68">
        <v>0</v>
      </c>
      <c r="N70" s="68">
        <v>0</v>
      </c>
      <c r="O70" s="26">
        <v>0</v>
      </c>
      <c r="P70" s="26"/>
      <c r="Q70" s="10">
        <f t="shared" si="0"/>
        <v>0</v>
      </c>
    </row>
    <row r="71" spans="1:17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>
        <v>0</v>
      </c>
      <c r="L71" s="31">
        <v>0</v>
      </c>
      <c r="M71" s="68">
        <v>0</v>
      </c>
      <c r="N71" s="68">
        <v>0</v>
      </c>
      <c r="O71" s="26">
        <v>0</v>
      </c>
      <c r="P71" s="26"/>
      <c r="Q71" s="10">
        <f t="shared" si="0"/>
        <v>0</v>
      </c>
    </row>
    <row r="72" spans="1:17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v>98317848.879999995</v>
      </c>
      <c r="L72" s="23">
        <v>97366596.729999989</v>
      </c>
      <c r="M72" s="69">
        <v>74159930.230000004</v>
      </c>
      <c r="N72" s="69">
        <v>114667542.69999999</v>
      </c>
      <c r="O72" s="63">
        <v>155599958.51999998</v>
      </c>
      <c r="P72" s="63">
        <v>0</v>
      </c>
      <c r="Q72" s="63">
        <f t="shared" si="0"/>
        <v>1118708502.8</v>
      </c>
    </row>
    <row r="73" spans="1:17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>
        <v>0</v>
      </c>
      <c r="M73" s="70">
        <v>0</v>
      </c>
      <c r="N73" s="16">
        <v>0</v>
      </c>
      <c r="O73" s="26">
        <v>0</v>
      </c>
      <c r="P73" s="26"/>
      <c r="Q73" s="10">
        <f t="shared" ref="Q73:Q87" si="1">SUM(E73:P73)</f>
        <v>0</v>
      </c>
    </row>
    <row r="74" spans="1:17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>
        <v>0</v>
      </c>
      <c r="M74" s="71">
        <v>0</v>
      </c>
      <c r="N74" s="26">
        <v>0</v>
      </c>
      <c r="O74" s="26">
        <v>0</v>
      </c>
      <c r="P74" s="26"/>
      <c r="Q74" s="10">
        <f t="shared" si="1"/>
        <v>0</v>
      </c>
    </row>
    <row r="75" spans="1:17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>
        <v>0</v>
      </c>
      <c r="M75" s="71">
        <v>0</v>
      </c>
      <c r="N75" s="26">
        <v>0</v>
      </c>
      <c r="O75" s="26">
        <v>0</v>
      </c>
      <c r="P75" s="26"/>
      <c r="Q75" s="10">
        <f t="shared" si="1"/>
        <v>0</v>
      </c>
    </row>
    <row r="76" spans="1:17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>
        <v>0</v>
      </c>
      <c r="M76" s="71">
        <v>0</v>
      </c>
      <c r="N76" s="26">
        <v>0</v>
      </c>
      <c r="O76" s="26">
        <v>0</v>
      </c>
      <c r="P76" s="26"/>
      <c r="Q76" s="10">
        <f t="shared" si="1"/>
        <v>0</v>
      </c>
    </row>
    <row r="77" spans="1:17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>
        <v>0</v>
      </c>
      <c r="M77" s="71">
        <v>0</v>
      </c>
      <c r="N77" s="26">
        <v>0</v>
      </c>
      <c r="O77" s="26">
        <v>0</v>
      </c>
      <c r="P77" s="26"/>
      <c r="Q77" s="10">
        <f t="shared" si="1"/>
        <v>0</v>
      </c>
    </row>
    <row r="78" spans="1:17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>
        <v>0</v>
      </c>
      <c r="M78" s="71">
        <v>0</v>
      </c>
      <c r="N78" s="26">
        <v>0</v>
      </c>
      <c r="O78" s="26">
        <v>0</v>
      </c>
      <c r="P78" s="26"/>
      <c r="Q78" s="10">
        <f t="shared" si="1"/>
        <v>0</v>
      </c>
    </row>
    <row r="79" spans="1:17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>
        <v>0</v>
      </c>
      <c r="M79" s="71">
        <v>0</v>
      </c>
      <c r="N79" s="26">
        <v>0</v>
      </c>
      <c r="O79" s="26">
        <v>0</v>
      </c>
      <c r="P79" s="26"/>
      <c r="Q79" s="10">
        <f t="shared" si="1"/>
        <v>0</v>
      </c>
    </row>
    <row r="80" spans="1:17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>
        <v>0</v>
      </c>
      <c r="M80" s="71">
        <v>0</v>
      </c>
      <c r="N80" s="26">
        <v>0</v>
      </c>
      <c r="O80" s="26">
        <v>0</v>
      </c>
      <c r="P80" s="26"/>
      <c r="Q80" s="10">
        <f t="shared" si="1"/>
        <v>0</v>
      </c>
    </row>
    <row r="81" spans="1:17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>
        <v>0</v>
      </c>
      <c r="M81" s="71">
        <v>0</v>
      </c>
      <c r="N81" s="26">
        <v>0</v>
      </c>
      <c r="O81" s="26">
        <v>0</v>
      </c>
      <c r="P81" s="26"/>
      <c r="Q81" s="10">
        <f t="shared" si="1"/>
        <v>0</v>
      </c>
    </row>
    <row r="82" spans="1:17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>
        <v>0</v>
      </c>
      <c r="M82" s="69">
        <v>0</v>
      </c>
      <c r="N82" s="23">
        <v>0</v>
      </c>
      <c r="O82" s="26">
        <v>0</v>
      </c>
      <c r="P82" s="26"/>
      <c r="Q82" s="10">
        <f t="shared" si="1"/>
        <v>0</v>
      </c>
    </row>
    <row r="83" spans="1:17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>
        <v>0</v>
      </c>
      <c r="M83" s="71">
        <v>0</v>
      </c>
      <c r="N83" s="26">
        <v>0</v>
      </c>
      <c r="O83" s="32">
        <v>0</v>
      </c>
      <c r="P83" s="32"/>
      <c r="Q83" s="10">
        <f t="shared" si="1"/>
        <v>0</v>
      </c>
    </row>
    <row r="84" spans="1:17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>
        <v>0</v>
      </c>
      <c r="M84" s="72">
        <v>0</v>
      </c>
      <c r="N84" s="73">
        <v>0</v>
      </c>
      <c r="O84" s="26">
        <v>0</v>
      </c>
      <c r="P84" s="14"/>
      <c r="Q84" s="10">
        <f t="shared" si="1"/>
        <v>0</v>
      </c>
    </row>
    <row r="85" spans="1:17" ht="15.7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2">+E72</f>
        <v>77260003.700000003</v>
      </c>
      <c r="F85" s="25">
        <f t="shared" si="2"/>
        <v>101308867.24000001</v>
      </c>
      <c r="G85" s="25">
        <f t="shared" si="2"/>
        <v>89730466.129999995</v>
      </c>
      <c r="H85" s="25">
        <f t="shared" si="2"/>
        <v>106786869.53</v>
      </c>
      <c r="I85" s="25">
        <f t="shared" si="2"/>
        <v>103112253.97</v>
      </c>
      <c r="J85" s="25">
        <f t="shared" si="2"/>
        <v>100398165.16999999</v>
      </c>
      <c r="K85" s="25">
        <f>+K72</f>
        <v>98317848.879999995</v>
      </c>
      <c r="L85" s="25">
        <f t="shared" si="2"/>
        <v>97366596.729999989</v>
      </c>
      <c r="M85" s="25">
        <f t="shared" ref="M85" si="3">+M72</f>
        <v>74159930.230000004</v>
      </c>
      <c r="N85" s="62">
        <f>+N72</f>
        <v>114667542.69999999</v>
      </c>
      <c r="O85" s="62">
        <f>+O72</f>
        <v>155599958.51999998</v>
      </c>
      <c r="P85" s="62">
        <f>+P72</f>
        <v>0</v>
      </c>
      <c r="Q85" s="62">
        <f>SUM(E85:P85)</f>
        <v>1118708502.8</v>
      </c>
    </row>
    <row r="86" spans="1:17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1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77"/>
      <c r="B90" s="77"/>
      <c r="C90" s="5"/>
      <c r="D90" s="43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77"/>
      <c r="F92" s="77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2:8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workbookViewId="0">
      <selection activeCell="O17" sqref="O17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8"/>
      <c r="B1" s="78"/>
      <c r="C1" s="78"/>
    </row>
    <row r="2" spans="1:14" ht="18.75">
      <c r="A2" s="78"/>
      <c r="B2" s="78"/>
      <c r="C2" s="78"/>
    </row>
    <row r="3" spans="1:14" ht="18.75">
      <c r="A3" s="78" t="s">
        <v>106</v>
      </c>
      <c r="B3" s="78"/>
      <c r="C3" s="78"/>
    </row>
    <row r="4" spans="1:14" ht="15.75">
      <c r="A4" s="80" t="s">
        <v>98</v>
      </c>
      <c r="B4" s="80"/>
      <c r="C4" s="80"/>
    </row>
    <row r="5" spans="1:14">
      <c r="A5" s="79" t="s">
        <v>99</v>
      </c>
      <c r="B5" s="79"/>
      <c r="C5" s="79"/>
    </row>
    <row r="7" spans="1:14" ht="15.7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>
      <c r="A8" s="51" t="s">
        <v>1</v>
      </c>
      <c r="B8" s="8"/>
      <c r="C8" s="8"/>
    </row>
    <row r="9" spans="1:14" ht="15.7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v>72123448.039999992</v>
      </c>
      <c r="I9" s="10">
        <v>71057451.959999993</v>
      </c>
      <c r="J9" s="10">
        <v>66751383.369999997</v>
      </c>
      <c r="K9" s="10">
        <v>84509613.36999999</v>
      </c>
      <c r="L9" s="10">
        <v>125000801.48999999</v>
      </c>
      <c r="M9" s="10"/>
      <c r="N9" s="10">
        <f>SUM(B9:M9)</f>
        <v>841278323.7700001</v>
      </c>
    </row>
    <row r="10" spans="1:14" ht="15.7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>
        <v>62868417.43</v>
      </c>
      <c r="I10" s="36">
        <v>60925863.07</v>
      </c>
      <c r="J10" s="36">
        <v>57332851.189999998</v>
      </c>
      <c r="K10" s="26">
        <v>59774426.459999993</v>
      </c>
      <c r="L10" s="36">
        <v>115553582.31</v>
      </c>
      <c r="M10" s="36"/>
      <c r="N10" s="10">
        <f t="shared" ref="N10:N73" si="0">SUM(B10:M10)</f>
        <v>708176838.62000012</v>
      </c>
    </row>
    <row r="11" spans="1:14" ht="15.7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>
        <v>1244042.3999999999</v>
      </c>
      <c r="I11" s="36">
        <v>2133742.4</v>
      </c>
      <c r="J11" s="36">
        <v>1475162.1</v>
      </c>
      <c r="K11" s="26">
        <v>16802912.960000001</v>
      </c>
      <c r="L11" s="36">
        <v>1522162.1</v>
      </c>
      <c r="M11" s="36"/>
      <c r="N11" s="10">
        <f t="shared" si="0"/>
        <v>45106858.949999996</v>
      </c>
    </row>
    <row r="12" spans="1:14" ht="15.7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>
        <v>0</v>
      </c>
      <c r="I12" s="36">
        <v>0</v>
      </c>
      <c r="J12" s="36">
        <v>0</v>
      </c>
      <c r="K12" s="26">
        <v>0</v>
      </c>
      <c r="L12" s="36">
        <v>0</v>
      </c>
      <c r="M12" s="36"/>
      <c r="N12" s="10">
        <f t="shared" si="0"/>
        <v>90500</v>
      </c>
    </row>
    <row r="13" spans="1:14" ht="15.7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>
        <v>0</v>
      </c>
      <c r="K13" s="26">
        <v>0</v>
      </c>
      <c r="L13" s="36">
        <v>0</v>
      </c>
      <c r="M13" s="36"/>
      <c r="N13" s="10">
        <f t="shared" si="0"/>
        <v>0</v>
      </c>
    </row>
    <row r="14" spans="1:14" ht="15.7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>
        <v>8010988.21</v>
      </c>
      <c r="I14" s="36">
        <v>7997846.4900000002</v>
      </c>
      <c r="J14" s="36">
        <v>7943370.0800000001</v>
      </c>
      <c r="K14" s="26">
        <v>7932273.9500000002</v>
      </c>
      <c r="L14" s="36">
        <v>7925057.0800000001</v>
      </c>
      <c r="M14" s="36"/>
      <c r="N14" s="10">
        <f t="shared" si="0"/>
        <v>87904126.200000003</v>
      </c>
    </row>
    <row r="15" spans="1:14" ht="15.7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v>2605292.31</v>
      </c>
      <c r="I15" s="34">
        <v>2079166.1600000001</v>
      </c>
      <c r="J15" s="34">
        <v>2275601.66</v>
      </c>
      <c r="K15" s="10">
        <v>1965818.1600000001</v>
      </c>
      <c r="L15" s="10">
        <v>4078144.77</v>
      </c>
      <c r="M15" s="10"/>
      <c r="N15" s="10">
        <f t="shared" si="0"/>
        <v>28880553.269999996</v>
      </c>
    </row>
    <row r="16" spans="1:14" ht="15.7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>
        <v>1032868.43</v>
      </c>
      <c r="I16" s="31">
        <v>1451369.76</v>
      </c>
      <c r="J16" s="36">
        <v>1257568.3400000001</v>
      </c>
      <c r="K16" s="26">
        <v>0</v>
      </c>
      <c r="L16" s="36">
        <v>1505209.05</v>
      </c>
      <c r="M16" s="36"/>
      <c r="N16" s="10">
        <f t="shared" si="0"/>
        <v>12376649.930000002</v>
      </c>
    </row>
    <row r="17" spans="1:14" ht="15.7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>
        <v>41300</v>
      </c>
      <c r="I17" s="31">
        <v>0</v>
      </c>
      <c r="J17" s="36">
        <v>91117.24</v>
      </c>
      <c r="K17" s="26">
        <v>83780</v>
      </c>
      <c r="L17" s="36">
        <v>0</v>
      </c>
      <c r="M17" s="36"/>
      <c r="N17" s="10">
        <f t="shared" si="0"/>
        <v>454739.33999999997</v>
      </c>
    </row>
    <row r="18" spans="1:14" ht="15.7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>
        <v>0</v>
      </c>
      <c r="I18" s="31">
        <v>0</v>
      </c>
      <c r="J18" s="36">
        <v>0</v>
      </c>
      <c r="K18" s="26">
        <v>47000</v>
      </c>
      <c r="L18" s="36">
        <v>0</v>
      </c>
      <c r="M18" s="36"/>
      <c r="N18" s="10">
        <f t="shared" si="0"/>
        <v>47000</v>
      </c>
    </row>
    <row r="19" spans="1:14" ht="18" customHeight="1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>
        <v>0</v>
      </c>
      <c r="I19" s="31">
        <v>0</v>
      </c>
      <c r="J19" s="36">
        <v>0</v>
      </c>
      <c r="K19" s="26">
        <v>34222.5</v>
      </c>
      <c r="L19" s="36">
        <v>200300</v>
      </c>
      <c r="M19" s="36"/>
      <c r="N19" s="10">
        <f t="shared" si="0"/>
        <v>358792.69</v>
      </c>
    </row>
    <row r="20" spans="1:14" ht="15.7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>
        <v>203311.65</v>
      </c>
      <c r="I20" s="31">
        <v>0</v>
      </c>
      <c r="J20" s="36">
        <v>629176</v>
      </c>
      <c r="K20" s="26">
        <v>630791.19999999995</v>
      </c>
      <c r="L20" s="36">
        <v>579616</v>
      </c>
      <c r="M20" s="36"/>
      <c r="N20" s="10">
        <f t="shared" si="0"/>
        <v>4319081.55</v>
      </c>
    </row>
    <row r="21" spans="1:14" ht="15.7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>
        <v>0</v>
      </c>
      <c r="I21" s="31">
        <v>0</v>
      </c>
      <c r="J21" s="36">
        <v>0</v>
      </c>
      <c r="K21" s="26">
        <v>0</v>
      </c>
      <c r="L21" s="36">
        <v>0</v>
      </c>
      <c r="M21" s="36"/>
      <c r="N21" s="10">
        <f t="shared" si="0"/>
        <v>0</v>
      </c>
    </row>
    <row r="22" spans="1:14" ht="31.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>
        <v>1083712</v>
      </c>
      <c r="I22" s="31">
        <v>571096.4</v>
      </c>
      <c r="J22" s="36">
        <v>64900</v>
      </c>
      <c r="K22" s="26">
        <v>787399.84</v>
      </c>
      <c r="L22" s="36">
        <v>1385320</v>
      </c>
      <c r="M22" s="36"/>
      <c r="N22" s="10">
        <f t="shared" si="0"/>
        <v>8142588.7300000004</v>
      </c>
    </row>
    <row r="23" spans="1:14" ht="31.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>
        <v>9500</v>
      </c>
      <c r="I23" s="31">
        <v>33100</v>
      </c>
      <c r="J23" s="36">
        <v>9500</v>
      </c>
      <c r="K23" s="26">
        <v>275945.99</v>
      </c>
      <c r="L23" s="36">
        <v>157240</v>
      </c>
      <c r="M23" s="36"/>
      <c r="N23" s="10">
        <f t="shared" si="0"/>
        <v>1365606.12</v>
      </c>
    </row>
    <row r="24" spans="1:14" ht="15.7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>
        <v>234600.23</v>
      </c>
      <c r="I24" s="31">
        <v>23600</v>
      </c>
      <c r="J24" s="36">
        <v>223340.08</v>
      </c>
      <c r="K24" s="26">
        <v>106678.63</v>
      </c>
      <c r="L24" s="36">
        <v>250459.72</v>
      </c>
      <c r="M24" s="36"/>
      <c r="N24" s="10">
        <f t="shared" si="0"/>
        <v>1816094.91</v>
      </c>
    </row>
    <row r="25" spans="1:14" ht="15.7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v>20455727.27</v>
      </c>
      <c r="I25" s="9">
        <v>22470378.579999998</v>
      </c>
      <c r="J25" s="9">
        <v>5132945.2</v>
      </c>
      <c r="K25" s="10">
        <v>26662787.399999999</v>
      </c>
      <c r="L25" s="10">
        <v>26363364.259999998</v>
      </c>
      <c r="M25" s="10"/>
      <c r="N25" s="10">
        <f t="shared" si="0"/>
        <v>226895264.78</v>
      </c>
    </row>
    <row r="26" spans="1:14" ht="15.7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>
        <v>55440</v>
      </c>
      <c r="I26" s="31">
        <v>3814242.29</v>
      </c>
      <c r="J26" s="36">
        <v>48660</v>
      </c>
      <c r="K26" s="26">
        <v>-1386149.4</v>
      </c>
      <c r="L26" s="36">
        <v>2242751.89</v>
      </c>
      <c r="M26" s="36"/>
      <c r="N26" s="10">
        <f t="shared" si="0"/>
        <v>15117691.369999999</v>
      </c>
    </row>
    <row r="27" spans="1:14" ht="15.7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>
        <v>1091.5</v>
      </c>
      <c r="I27" s="31">
        <v>234643</v>
      </c>
      <c r="J27" s="36">
        <v>0</v>
      </c>
      <c r="K27" s="26">
        <v>62186</v>
      </c>
      <c r="L27" s="36">
        <v>0</v>
      </c>
      <c r="M27" s="36"/>
      <c r="N27" s="10">
        <f t="shared" si="0"/>
        <v>2554076.25</v>
      </c>
    </row>
    <row r="28" spans="1:14" ht="15.7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>
        <v>1634329.5</v>
      </c>
      <c r="I28" s="31">
        <v>22921.5</v>
      </c>
      <c r="J28" s="36">
        <v>0</v>
      </c>
      <c r="K28" s="26">
        <v>3503981.5</v>
      </c>
      <c r="L28" s="36">
        <v>0</v>
      </c>
      <c r="M28" s="36"/>
      <c r="N28" s="10">
        <f t="shared" si="0"/>
        <v>10075571.25</v>
      </c>
    </row>
    <row r="29" spans="1:14" ht="15.7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>
        <v>6011503.9800000004</v>
      </c>
      <c r="I29" s="31">
        <v>3776861.04</v>
      </c>
      <c r="J29" s="36">
        <v>2370022</v>
      </c>
      <c r="K29" s="30">
        <v>3590702.78</v>
      </c>
      <c r="L29" s="36">
        <v>5181397</v>
      </c>
      <c r="M29" s="36"/>
      <c r="N29" s="10">
        <f t="shared" si="0"/>
        <v>48183081.660000004</v>
      </c>
    </row>
    <row r="30" spans="1:14" ht="15.7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>
        <v>0</v>
      </c>
      <c r="I30" s="31">
        <v>47800.81</v>
      </c>
      <c r="J30" s="36">
        <v>0</v>
      </c>
      <c r="K30" s="30">
        <v>78751.55</v>
      </c>
      <c r="L30" s="36">
        <v>90057.08</v>
      </c>
      <c r="M30" s="36"/>
      <c r="N30" s="10">
        <f t="shared" si="0"/>
        <v>336348.28</v>
      </c>
    </row>
    <row r="31" spans="1:14" ht="31.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>
        <v>779431.11</v>
      </c>
      <c r="I31" s="31">
        <v>126422.84</v>
      </c>
      <c r="J31" s="36">
        <v>0</v>
      </c>
      <c r="K31" s="30">
        <v>822065.82</v>
      </c>
      <c r="L31" s="36">
        <v>0</v>
      </c>
      <c r="M31" s="36"/>
      <c r="N31" s="10">
        <f t="shared" si="0"/>
        <v>2203865.2400000002</v>
      </c>
    </row>
    <row r="32" spans="1:14" ht="31.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>
        <v>6067301.9400000004</v>
      </c>
      <c r="I32" s="31">
        <v>9836002.5199999996</v>
      </c>
      <c r="J32" s="36">
        <v>1246410</v>
      </c>
      <c r="K32" s="30">
        <v>9419238.8599999994</v>
      </c>
      <c r="L32" s="36">
        <v>9879544.0199999996</v>
      </c>
      <c r="M32" s="36"/>
      <c r="N32" s="10">
        <f t="shared" si="0"/>
        <v>86890707.569999993</v>
      </c>
    </row>
    <row r="33" spans="1:14" ht="31.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>
        <v>4559254</v>
      </c>
      <c r="I33" s="31">
        <v>0</v>
      </c>
      <c r="J33" s="36">
        <v>0</v>
      </c>
      <c r="K33" s="30">
        <v>0</v>
      </c>
      <c r="L33" s="36">
        <v>0</v>
      </c>
      <c r="M33" s="36"/>
      <c r="N33" s="10">
        <f t="shared" si="0"/>
        <v>4559254</v>
      </c>
    </row>
    <row r="34" spans="1:14" ht="15.7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>
        <v>1347375.24</v>
      </c>
      <c r="I34" s="31">
        <v>4611484.58</v>
      </c>
      <c r="J34" s="36">
        <v>1467853.2</v>
      </c>
      <c r="K34" s="30">
        <v>10572010.289999999</v>
      </c>
      <c r="L34" s="36">
        <v>8969614.2699999996</v>
      </c>
      <c r="M34" s="36"/>
      <c r="N34" s="10">
        <f t="shared" si="0"/>
        <v>56974669.159999996</v>
      </c>
    </row>
    <row r="35" spans="1:14" ht="15.7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>
        <v>0</v>
      </c>
      <c r="I35" s="31">
        <v>0</v>
      </c>
      <c r="J35" s="31">
        <v>0</v>
      </c>
      <c r="K35" s="26">
        <v>0</v>
      </c>
      <c r="L35" s="26">
        <v>0</v>
      </c>
      <c r="M35" s="26"/>
      <c r="N35" s="10">
        <f t="shared" si="0"/>
        <v>0</v>
      </c>
    </row>
    <row r="36" spans="1:14" ht="31.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>
        <v>0</v>
      </c>
      <c r="I36" s="31">
        <v>0</v>
      </c>
      <c r="J36" s="31">
        <v>0</v>
      </c>
      <c r="K36" s="26">
        <v>0</v>
      </c>
      <c r="L36" s="26">
        <v>0</v>
      </c>
      <c r="M36" s="26"/>
      <c r="N36" s="10">
        <f t="shared" si="0"/>
        <v>0</v>
      </c>
    </row>
    <row r="37" spans="1:14" ht="31.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>
        <v>0</v>
      </c>
      <c r="I37" s="31">
        <v>0</v>
      </c>
      <c r="J37" s="31">
        <v>0</v>
      </c>
      <c r="K37" s="26">
        <v>0</v>
      </c>
      <c r="L37" s="26">
        <v>0</v>
      </c>
      <c r="M37" s="26"/>
      <c r="N37" s="10">
        <f t="shared" si="0"/>
        <v>0</v>
      </c>
    </row>
    <row r="38" spans="1:14" ht="31.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>
        <v>0</v>
      </c>
      <c r="I38" s="31">
        <v>0</v>
      </c>
      <c r="J38" s="31">
        <v>0</v>
      </c>
      <c r="K38" s="26">
        <v>0</v>
      </c>
      <c r="L38" s="26">
        <v>0</v>
      </c>
      <c r="M38" s="26"/>
      <c r="N38" s="10">
        <f t="shared" si="0"/>
        <v>0</v>
      </c>
    </row>
    <row r="39" spans="1:14" ht="31.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>
        <v>0</v>
      </c>
      <c r="I39" s="31">
        <v>0</v>
      </c>
      <c r="J39" s="31">
        <v>0</v>
      </c>
      <c r="K39" s="26">
        <v>0</v>
      </c>
      <c r="L39" s="26">
        <v>0</v>
      </c>
      <c r="M39" s="26"/>
      <c r="N39" s="10">
        <f t="shared" si="0"/>
        <v>0</v>
      </c>
    </row>
    <row r="40" spans="1:14" ht="31.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>
        <v>0</v>
      </c>
      <c r="I40" s="31">
        <v>0</v>
      </c>
      <c r="J40" s="31">
        <v>0</v>
      </c>
      <c r="K40" s="26">
        <v>0</v>
      </c>
      <c r="L40" s="26">
        <v>0</v>
      </c>
      <c r="M40" s="26"/>
      <c r="N40" s="10">
        <f t="shared" si="0"/>
        <v>0</v>
      </c>
    </row>
    <row r="41" spans="1:14" ht="31.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>
        <v>0</v>
      </c>
      <c r="I41" s="31">
        <v>0</v>
      </c>
      <c r="J41" s="31">
        <v>0</v>
      </c>
      <c r="K41" s="26">
        <v>0</v>
      </c>
      <c r="L41" s="26">
        <v>0</v>
      </c>
      <c r="M41" s="26"/>
      <c r="N41" s="10">
        <f t="shared" si="0"/>
        <v>0</v>
      </c>
    </row>
    <row r="42" spans="1:14" ht="31.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>
        <v>0</v>
      </c>
      <c r="I42" s="31">
        <v>0</v>
      </c>
      <c r="J42" s="31">
        <v>0</v>
      </c>
      <c r="K42" s="26">
        <v>0</v>
      </c>
      <c r="L42" s="26">
        <v>0</v>
      </c>
      <c r="M42" s="26"/>
      <c r="N42" s="10">
        <f t="shared" si="0"/>
        <v>0</v>
      </c>
    </row>
    <row r="43" spans="1:14" ht="15.7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>
        <v>0</v>
      </c>
      <c r="I43" s="31">
        <v>0</v>
      </c>
      <c r="J43" s="31">
        <v>0</v>
      </c>
      <c r="K43" s="26">
        <v>0</v>
      </c>
      <c r="L43" s="26">
        <v>0</v>
      </c>
      <c r="M43" s="26"/>
      <c r="N43" s="10">
        <f t="shared" si="0"/>
        <v>0</v>
      </c>
    </row>
    <row r="44" spans="1:14" ht="31.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>
        <v>0</v>
      </c>
      <c r="I44" s="31">
        <v>0</v>
      </c>
      <c r="J44" s="31">
        <v>0</v>
      </c>
      <c r="K44" s="26">
        <v>0</v>
      </c>
      <c r="L44" s="26">
        <v>0</v>
      </c>
      <c r="M44" s="26"/>
      <c r="N44" s="10">
        <f t="shared" si="0"/>
        <v>0</v>
      </c>
    </row>
    <row r="45" spans="1:14" ht="31.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>
        <v>0</v>
      </c>
      <c r="I45" s="31">
        <v>0</v>
      </c>
      <c r="J45" s="31">
        <v>0</v>
      </c>
      <c r="K45" s="26">
        <v>0</v>
      </c>
      <c r="L45" s="26">
        <v>0</v>
      </c>
      <c r="M45" s="26"/>
      <c r="N45" s="10">
        <f t="shared" si="0"/>
        <v>0</v>
      </c>
    </row>
    <row r="46" spans="1:14" ht="31.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>
        <v>0</v>
      </c>
      <c r="I46" s="31">
        <v>0</v>
      </c>
      <c r="J46" s="31">
        <v>0</v>
      </c>
      <c r="K46" s="26">
        <v>0</v>
      </c>
      <c r="L46" s="26">
        <v>0</v>
      </c>
      <c r="M46" s="26"/>
      <c r="N46" s="10">
        <f t="shared" si="0"/>
        <v>0</v>
      </c>
    </row>
    <row r="47" spans="1:14" ht="31.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>
        <v>0</v>
      </c>
      <c r="I47" s="31">
        <v>0</v>
      </c>
      <c r="J47" s="31">
        <v>0</v>
      </c>
      <c r="K47" s="26">
        <v>0</v>
      </c>
      <c r="L47" s="26">
        <v>0</v>
      </c>
      <c r="M47" s="26"/>
      <c r="N47" s="10">
        <f t="shared" si="0"/>
        <v>0</v>
      </c>
    </row>
    <row r="48" spans="1:14" ht="31.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>
        <v>0</v>
      </c>
      <c r="I48" s="31">
        <v>0</v>
      </c>
      <c r="J48" s="31">
        <v>0</v>
      </c>
      <c r="K48" s="26">
        <v>0</v>
      </c>
      <c r="L48" s="26">
        <v>0</v>
      </c>
      <c r="M48" s="26"/>
      <c r="N48" s="10">
        <f t="shared" si="0"/>
        <v>0</v>
      </c>
    </row>
    <row r="49" spans="1:14" ht="31.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>
        <v>0</v>
      </c>
      <c r="I49" s="31">
        <v>0</v>
      </c>
      <c r="J49" s="31">
        <v>0</v>
      </c>
      <c r="K49" s="26">
        <v>0</v>
      </c>
      <c r="L49" s="26">
        <v>0</v>
      </c>
      <c r="M49" s="26"/>
      <c r="N49" s="10">
        <f t="shared" si="0"/>
        <v>0</v>
      </c>
    </row>
    <row r="50" spans="1:14" ht="31.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>
        <v>0</v>
      </c>
      <c r="I50" s="31">
        <v>0</v>
      </c>
      <c r="J50" s="31">
        <v>0</v>
      </c>
      <c r="K50" s="26">
        <v>0</v>
      </c>
      <c r="L50" s="26">
        <v>0</v>
      </c>
      <c r="M50" s="26"/>
      <c r="N50" s="10">
        <f t="shared" si="0"/>
        <v>0</v>
      </c>
    </row>
    <row r="51" spans="1:14" ht="15.7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v>3133381.2600000002</v>
      </c>
      <c r="I51" s="9">
        <v>1759600.03</v>
      </c>
      <c r="J51" s="9">
        <v>0</v>
      </c>
      <c r="K51" s="10">
        <v>1529323.77</v>
      </c>
      <c r="L51" s="10">
        <v>157648</v>
      </c>
      <c r="M51" s="10"/>
      <c r="N51" s="10">
        <f t="shared" si="0"/>
        <v>21654360.98</v>
      </c>
    </row>
    <row r="52" spans="1:14" ht="15.7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>
        <v>0</v>
      </c>
      <c r="I52" s="31">
        <v>242701.7</v>
      </c>
      <c r="J52" s="36">
        <v>0</v>
      </c>
      <c r="K52" s="26">
        <v>817739.5</v>
      </c>
      <c r="L52" s="36">
        <v>0</v>
      </c>
      <c r="M52" s="36"/>
      <c r="N52" s="10">
        <f t="shared" si="0"/>
        <v>3565638.12</v>
      </c>
    </row>
    <row r="53" spans="1:14" ht="31.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>
        <v>0</v>
      </c>
      <c r="I53" s="31">
        <v>24046.45</v>
      </c>
      <c r="J53" s="36">
        <v>0</v>
      </c>
      <c r="K53" s="26">
        <v>90270</v>
      </c>
      <c r="L53" s="36">
        <v>0</v>
      </c>
      <c r="M53" s="36"/>
      <c r="N53" s="10">
        <f t="shared" si="0"/>
        <v>114316.45</v>
      </c>
    </row>
    <row r="54" spans="1:14" ht="31.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>
        <v>2856240.56</v>
      </c>
      <c r="I54" s="31">
        <v>1429844.6</v>
      </c>
      <c r="J54" s="36">
        <v>0</v>
      </c>
      <c r="K54" s="26">
        <v>621314.27</v>
      </c>
      <c r="L54" s="36">
        <v>157648</v>
      </c>
      <c r="M54" s="36"/>
      <c r="N54" s="10">
        <f t="shared" si="0"/>
        <v>12650921.379999999</v>
      </c>
    </row>
    <row r="55" spans="1:14" ht="31.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>
        <v>0</v>
      </c>
      <c r="I55" s="31">
        <v>0</v>
      </c>
      <c r="J55" s="36">
        <v>0</v>
      </c>
      <c r="K55" s="26">
        <v>0</v>
      </c>
      <c r="L55" s="36">
        <v>0</v>
      </c>
      <c r="M55" s="36"/>
      <c r="N55" s="10">
        <f t="shared" si="0"/>
        <v>0</v>
      </c>
    </row>
    <row r="56" spans="1:14" ht="15.7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>
        <v>277140.7</v>
      </c>
      <c r="I56" s="31">
        <v>4531.2</v>
      </c>
      <c r="J56" s="36">
        <v>0</v>
      </c>
      <c r="K56" s="26">
        <v>0</v>
      </c>
      <c r="L56" s="36">
        <v>0</v>
      </c>
      <c r="M56" s="36"/>
      <c r="N56" s="10">
        <f t="shared" si="0"/>
        <v>4977028.95</v>
      </c>
    </row>
    <row r="57" spans="1:14" ht="15.7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>
        <v>0</v>
      </c>
      <c r="I57" s="31">
        <v>58476.08</v>
      </c>
      <c r="J57" s="36">
        <v>0</v>
      </c>
      <c r="K57" s="26">
        <v>0</v>
      </c>
      <c r="L57" s="36">
        <v>0</v>
      </c>
      <c r="M57" s="36"/>
      <c r="N57" s="10">
        <f t="shared" si="0"/>
        <v>207156.08000000002</v>
      </c>
    </row>
    <row r="58" spans="1:14" ht="15.7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>
        <v>0</v>
      </c>
      <c r="I58" s="31">
        <v>0</v>
      </c>
      <c r="J58" s="36">
        <v>0</v>
      </c>
      <c r="K58" s="26">
        <v>0</v>
      </c>
      <c r="L58" s="36">
        <v>0</v>
      </c>
      <c r="M58" s="36"/>
      <c r="N58" s="10">
        <f t="shared" si="0"/>
        <v>0</v>
      </c>
    </row>
    <row r="59" spans="1:14" ht="15.7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>
        <v>0</v>
      </c>
      <c r="I59" s="31">
        <v>0</v>
      </c>
      <c r="J59" s="36">
        <v>0</v>
      </c>
      <c r="K59" s="26">
        <v>0</v>
      </c>
      <c r="L59" s="36">
        <v>0</v>
      </c>
      <c r="M59" s="36"/>
      <c r="N59" s="10">
        <f t="shared" si="0"/>
        <v>139300</v>
      </c>
    </row>
    <row r="60" spans="1:14" ht="31.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>
        <v>0</v>
      </c>
      <c r="I60" s="31">
        <v>0</v>
      </c>
      <c r="J60" s="36">
        <v>0</v>
      </c>
      <c r="K60" s="26">
        <v>0</v>
      </c>
      <c r="L60" s="36">
        <v>0</v>
      </c>
      <c r="M60" s="36"/>
      <c r="N60" s="10">
        <f t="shared" si="0"/>
        <v>0</v>
      </c>
    </row>
    <row r="61" spans="1:14" ht="15.7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>
        <v>0</v>
      </c>
      <c r="I61" s="31">
        <v>0</v>
      </c>
      <c r="J61" s="31">
        <v>0</v>
      </c>
      <c r="K61" s="26">
        <v>0</v>
      </c>
      <c r="L61" s="26">
        <v>0</v>
      </c>
      <c r="M61" s="26"/>
      <c r="N61" s="10">
        <f t="shared" si="0"/>
        <v>0</v>
      </c>
    </row>
    <row r="62" spans="1:14" ht="15.7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>
        <v>0</v>
      </c>
      <c r="I62" s="31">
        <v>0</v>
      </c>
      <c r="J62" s="31">
        <v>0</v>
      </c>
      <c r="K62" s="26">
        <v>0</v>
      </c>
      <c r="L62" s="26">
        <v>0</v>
      </c>
      <c r="M62" s="26"/>
      <c r="N62" s="10">
        <f t="shared" si="0"/>
        <v>0</v>
      </c>
    </row>
    <row r="63" spans="1:14" ht="15.7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>
        <v>0</v>
      </c>
      <c r="I63" s="31">
        <v>0</v>
      </c>
      <c r="J63" s="31">
        <v>0</v>
      </c>
      <c r="K63" s="26">
        <v>0</v>
      </c>
      <c r="L63" s="26">
        <v>0</v>
      </c>
      <c r="M63" s="26"/>
      <c r="N63" s="10">
        <f t="shared" si="0"/>
        <v>0</v>
      </c>
    </row>
    <row r="64" spans="1:14" ht="15.7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>
        <v>0</v>
      </c>
      <c r="I64" s="31">
        <v>0</v>
      </c>
      <c r="J64" s="31">
        <v>0</v>
      </c>
      <c r="K64" s="26">
        <v>0</v>
      </c>
      <c r="L64" s="26">
        <v>0</v>
      </c>
      <c r="M64" s="26"/>
      <c r="N64" s="10">
        <f t="shared" si="0"/>
        <v>0</v>
      </c>
    </row>
    <row r="65" spans="1:14" ht="31.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>
        <v>0</v>
      </c>
      <c r="I65" s="31">
        <v>0</v>
      </c>
      <c r="J65" s="31">
        <v>0</v>
      </c>
      <c r="K65" s="26">
        <v>0</v>
      </c>
      <c r="L65" s="26">
        <v>0</v>
      </c>
      <c r="M65" s="26"/>
      <c r="N65" s="10">
        <f t="shared" si="0"/>
        <v>0</v>
      </c>
    </row>
    <row r="66" spans="1:14" ht="31.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>
        <v>0</v>
      </c>
      <c r="I66" s="31">
        <v>0</v>
      </c>
      <c r="J66" s="31">
        <v>0</v>
      </c>
      <c r="K66" s="26">
        <v>0</v>
      </c>
      <c r="L66" s="26">
        <v>0</v>
      </c>
      <c r="M66" s="26"/>
      <c r="N66" s="10">
        <f t="shared" si="0"/>
        <v>0</v>
      </c>
    </row>
    <row r="67" spans="1:14" ht="15.7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>
        <v>0</v>
      </c>
      <c r="I67" s="31">
        <v>0</v>
      </c>
      <c r="J67" s="31">
        <v>0</v>
      </c>
      <c r="K67" s="26">
        <v>0</v>
      </c>
      <c r="L67" s="26">
        <v>0</v>
      </c>
      <c r="M67" s="26"/>
      <c r="N67" s="10">
        <f t="shared" si="0"/>
        <v>0</v>
      </c>
    </row>
    <row r="68" spans="1:14" ht="31.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>
        <v>0</v>
      </c>
      <c r="I68" s="31">
        <v>0</v>
      </c>
      <c r="J68" s="31">
        <v>0</v>
      </c>
      <c r="K68" s="26">
        <v>0</v>
      </c>
      <c r="L68" s="26">
        <v>0</v>
      </c>
      <c r="M68" s="26"/>
      <c r="N68" s="10">
        <f t="shared" si="0"/>
        <v>0</v>
      </c>
    </row>
    <row r="69" spans="1:14" ht="15.7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>
        <v>0</v>
      </c>
      <c r="I69" s="31">
        <v>0</v>
      </c>
      <c r="J69" s="31">
        <v>0</v>
      </c>
      <c r="K69" s="26">
        <v>0</v>
      </c>
      <c r="L69" s="26">
        <v>0</v>
      </c>
      <c r="M69" s="26"/>
      <c r="N69" s="10">
        <f t="shared" si="0"/>
        <v>0</v>
      </c>
    </row>
    <row r="70" spans="1:14" ht="15.7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>
        <v>0</v>
      </c>
      <c r="I70" s="31">
        <v>0</v>
      </c>
      <c r="J70" s="31">
        <v>0</v>
      </c>
      <c r="K70" s="26">
        <v>0</v>
      </c>
      <c r="L70" s="26">
        <v>0</v>
      </c>
      <c r="M70" s="26"/>
      <c r="N70" s="10">
        <f t="shared" si="0"/>
        <v>0</v>
      </c>
    </row>
    <row r="71" spans="1:14" ht="15.7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>
        <v>0</v>
      </c>
      <c r="I71" s="31">
        <v>0</v>
      </c>
      <c r="J71" s="31">
        <v>0</v>
      </c>
      <c r="K71" s="26">
        <v>0</v>
      </c>
      <c r="L71" s="26">
        <v>0</v>
      </c>
      <c r="M71" s="26"/>
      <c r="N71" s="10">
        <f t="shared" si="0"/>
        <v>0</v>
      </c>
    </row>
    <row r="72" spans="1:14" ht="31.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>
        <v>0</v>
      </c>
      <c r="I72" s="31">
        <v>0</v>
      </c>
      <c r="J72" s="31">
        <v>0</v>
      </c>
      <c r="K72" s="26">
        <v>0</v>
      </c>
      <c r="L72" s="26">
        <v>0</v>
      </c>
      <c r="M72" s="26"/>
      <c r="N72" s="10">
        <f t="shared" si="0"/>
        <v>0</v>
      </c>
    </row>
    <row r="73" spans="1:14" ht="15.7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v>98317848.879999995</v>
      </c>
      <c r="I73" s="23">
        <v>97366596.729999989</v>
      </c>
      <c r="J73" s="23">
        <v>74159930.230000004</v>
      </c>
      <c r="K73" s="63">
        <v>114667542.69999999</v>
      </c>
      <c r="L73" s="63">
        <v>155599958.51999998</v>
      </c>
      <c r="M73" s="63"/>
      <c r="N73" s="63">
        <f t="shared" si="0"/>
        <v>1118708502.8</v>
      </c>
    </row>
    <row r="74" spans="1:14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>
        <v>0</v>
      </c>
      <c r="J74" s="26">
        <v>0</v>
      </c>
      <c r="K74" s="26">
        <v>0</v>
      </c>
      <c r="L74" s="26">
        <v>0</v>
      </c>
      <c r="M74" s="26"/>
      <c r="N74" s="10">
        <f t="shared" ref="N74:N88" si="1">SUM(B74:L74)</f>
        <v>0</v>
      </c>
    </row>
    <row r="75" spans="1:14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>
        <v>0</v>
      </c>
      <c r="J75" s="26">
        <v>0</v>
      </c>
      <c r="K75" s="26">
        <v>0</v>
      </c>
      <c r="L75" s="26">
        <v>0</v>
      </c>
      <c r="M75" s="26"/>
      <c r="N75" s="10">
        <f t="shared" si="1"/>
        <v>0</v>
      </c>
    </row>
    <row r="76" spans="1:14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>
        <v>0</v>
      </c>
      <c r="J76" s="26">
        <v>0</v>
      </c>
      <c r="K76" s="26">
        <v>0</v>
      </c>
      <c r="L76" s="26">
        <v>0</v>
      </c>
      <c r="M76" s="26"/>
      <c r="N76" s="10">
        <f t="shared" si="1"/>
        <v>0</v>
      </c>
    </row>
    <row r="77" spans="1:14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>
        <v>0</v>
      </c>
      <c r="J77" s="26">
        <v>0</v>
      </c>
      <c r="K77" s="26">
        <v>0</v>
      </c>
      <c r="L77" s="26">
        <v>0</v>
      </c>
      <c r="M77" s="26"/>
      <c r="N77" s="10">
        <f t="shared" si="1"/>
        <v>0</v>
      </c>
    </row>
    <row r="78" spans="1:14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>
        <v>0</v>
      </c>
      <c r="J78" s="26">
        <v>0</v>
      </c>
      <c r="K78" s="26">
        <v>0</v>
      </c>
      <c r="L78" s="26">
        <v>0</v>
      </c>
      <c r="M78" s="26"/>
      <c r="N78" s="10">
        <f t="shared" si="1"/>
        <v>0</v>
      </c>
    </row>
    <row r="79" spans="1:14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>
        <v>0</v>
      </c>
      <c r="J79" s="26">
        <v>0</v>
      </c>
      <c r="K79" s="26">
        <v>0</v>
      </c>
      <c r="L79" s="26">
        <v>0</v>
      </c>
      <c r="M79" s="26"/>
      <c r="N79" s="10">
        <f t="shared" si="1"/>
        <v>0</v>
      </c>
    </row>
    <row r="80" spans="1:14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>
        <v>0</v>
      </c>
      <c r="J80" s="26">
        <v>0</v>
      </c>
      <c r="K80" s="26">
        <v>0</v>
      </c>
      <c r="L80" s="26">
        <v>0</v>
      </c>
      <c r="M80" s="26"/>
      <c r="N80" s="10">
        <f t="shared" si="1"/>
        <v>0</v>
      </c>
    </row>
    <row r="81" spans="1:14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>
        <v>0</v>
      </c>
      <c r="J81" s="26">
        <v>0</v>
      </c>
      <c r="K81" s="26">
        <v>0</v>
      </c>
      <c r="L81" s="26">
        <v>0</v>
      </c>
      <c r="M81" s="26"/>
      <c r="N81" s="10">
        <f t="shared" si="1"/>
        <v>0</v>
      </c>
    </row>
    <row r="82" spans="1:14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>
        <v>0</v>
      </c>
      <c r="J82" s="26">
        <v>0</v>
      </c>
      <c r="K82" s="26">
        <v>0</v>
      </c>
      <c r="L82" s="26">
        <v>0</v>
      </c>
      <c r="M82" s="26"/>
      <c r="N82" s="10">
        <f t="shared" si="1"/>
        <v>0</v>
      </c>
    </row>
    <row r="83" spans="1:14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>
        <v>0</v>
      </c>
      <c r="J83" s="26">
        <v>0</v>
      </c>
      <c r="K83" s="26">
        <v>0</v>
      </c>
      <c r="L83" s="26">
        <v>0</v>
      </c>
      <c r="M83" s="26"/>
      <c r="N83" s="10">
        <f t="shared" si="1"/>
        <v>0</v>
      </c>
    </row>
    <row r="84" spans="1:14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>
        <v>0</v>
      </c>
      <c r="J84" s="32">
        <v>0</v>
      </c>
      <c r="K84" s="32">
        <v>0</v>
      </c>
      <c r="L84" s="32">
        <v>0</v>
      </c>
      <c r="M84" s="32"/>
      <c r="N84" s="10">
        <f t="shared" si="1"/>
        <v>0</v>
      </c>
    </row>
    <row r="85" spans="1:14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>
        <v>0</v>
      </c>
      <c r="J85" s="26">
        <v>0</v>
      </c>
      <c r="K85" s="26">
        <v>0</v>
      </c>
      <c r="L85" s="26">
        <v>0</v>
      </c>
      <c r="M85" s="14"/>
      <c r="N85" s="10">
        <f t="shared" si="1"/>
        <v>0</v>
      </c>
    </row>
    <row r="86" spans="1:14" ht="15.75">
      <c r="A86" s="21" t="s">
        <v>80</v>
      </c>
      <c r="B86" s="25">
        <f>+B73</f>
        <v>77260003.700000003</v>
      </c>
      <c r="C86" s="25">
        <f t="shared" ref="C86:D86" si="2">+C73</f>
        <v>101308867.24000001</v>
      </c>
      <c r="D86" s="25">
        <f t="shared" si="2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98317848.879999995</v>
      </c>
      <c r="I86" s="25">
        <f t="shared" ref="I86" si="3">+I73</f>
        <v>97366596.729999989</v>
      </c>
      <c r="J86" s="25">
        <f>+J73</f>
        <v>74159930.230000004</v>
      </c>
      <c r="K86" s="62">
        <f>SUM(K73)</f>
        <v>114667542.69999999</v>
      </c>
      <c r="L86" s="62">
        <f>+L73</f>
        <v>155599958.51999998</v>
      </c>
      <c r="M86" s="62"/>
      <c r="N86" s="62">
        <f>SUM(B86:M86)</f>
        <v>1118708502.8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>
      <c r="A89" s="60"/>
    </row>
    <row r="91" spans="1:14" ht="18.75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>
      <c r="A92" s="61"/>
      <c r="F92" s="27"/>
      <c r="G92" s="27"/>
      <c r="H92" s="27"/>
    </row>
    <row r="93" spans="1:14" ht="15.75">
      <c r="A93" s="61"/>
      <c r="F93" s="5"/>
      <c r="G93" s="5"/>
      <c r="H93" s="5"/>
    </row>
    <row r="94" spans="1:14">
      <c r="B94" s="27"/>
      <c r="C94" s="27"/>
      <c r="D94" s="27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B96" s="66" t="s">
        <v>107</v>
      </c>
      <c r="E96" s="27"/>
    </row>
    <row r="99" spans="5: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8"/>
  <sheetViews>
    <sheetView tabSelected="1" workbookViewId="0">
      <selection activeCell="H11" sqref="H11"/>
    </sheetView>
  </sheetViews>
  <sheetFormatPr baseColWidth="10" defaultRowHeight="15"/>
  <cols>
    <col min="1" max="1" width="24.7109375" customWidth="1"/>
    <col min="2" max="2" width="22.28515625" customWidth="1"/>
    <col min="3" max="3" width="24.7109375" customWidth="1"/>
    <col min="4" max="4" width="23" customWidth="1"/>
  </cols>
  <sheetData>
    <row r="1" spans="1:5" ht="18.75">
      <c r="A1" s="78"/>
      <c r="B1" s="78"/>
      <c r="C1" s="78"/>
      <c r="D1" s="74"/>
      <c r="E1" s="1" t="s">
        <v>38</v>
      </c>
    </row>
    <row r="2" spans="1:5" ht="18.75">
      <c r="A2" s="78" t="s">
        <v>108</v>
      </c>
      <c r="B2" s="78"/>
      <c r="C2" s="78"/>
      <c r="D2" s="74"/>
      <c r="E2" s="4" t="s">
        <v>85</v>
      </c>
    </row>
    <row r="3" spans="1:5" ht="15.75">
      <c r="A3" s="80" t="s">
        <v>109</v>
      </c>
      <c r="B3" s="80"/>
      <c r="C3" s="80"/>
      <c r="D3" s="76"/>
      <c r="E3" s="4" t="s">
        <v>86</v>
      </c>
    </row>
    <row r="4" spans="1:5" ht="18.75">
      <c r="A4" s="79" t="s">
        <v>110</v>
      </c>
      <c r="B4" s="79"/>
      <c r="C4" s="79"/>
      <c r="D4" s="75"/>
      <c r="E4" s="1" t="s">
        <v>82</v>
      </c>
    </row>
    <row r="5" spans="1:5">
      <c r="E5" s="4" t="s">
        <v>83</v>
      </c>
    </row>
    <row r="6" spans="1:5">
      <c r="E6" s="4"/>
    </row>
    <row r="7" spans="1:5">
      <c r="E7" s="4"/>
    </row>
    <row r="8" spans="1:5" ht="63">
      <c r="A8" s="2" t="s">
        <v>0</v>
      </c>
      <c r="B8" s="3" t="s">
        <v>36</v>
      </c>
      <c r="C8" s="3" t="s">
        <v>37</v>
      </c>
      <c r="D8" s="3" t="s">
        <v>103</v>
      </c>
      <c r="E8" s="4" t="s">
        <v>84</v>
      </c>
    </row>
    <row r="9" spans="1:5">
      <c r="A9" s="6" t="s">
        <v>1</v>
      </c>
      <c r="B9" s="8"/>
      <c r="C9" s="8"/>
      <c r="D9" s="8"/>
    </row>
    <row r="10" spans="1:5" ht="75">
      <c r="A10" s="7" t="s">
        <v>2</v>
      </c>
      <c r="B10" s="9">
        <f>SUM(B11:B15)</f>
        <v>1027911740</v>
      </c>
      <c r="C10" s="10">
        <f>SUM(C11:C15)</f>
        <v>0</v>
      </c>
      <c r="D10" s="10">
        <f>+B10+C10</f>
        <v>1027911740</v>
      </c>
    </row>
    <row r="11" spans="1:5" ht="60">
      <c r="A11" s="11" t="s">
        <v>3</v>
      </c>
      <c r="B11" s="12">
        <f>684411985+5000000+10200000+500000+78391944+64835628+20000000+10000000</f>
        <v>873339557</v>
      </c>
      <c r="C11" s="12"/>
      <c r="D11" s="10">
        <f t="shared" ref="D11:D73" si="0">+B11+C11</f>
        <v>873339557</v>
      </c>
    </row>
    <row r="12" spans="1:5" ht="45">
      <c r="A12" s="11" t="s">
        <v>4</v>
      </c>
      <c r="B12" s="12">
        <f>9960000+40000000</f>
        <v>49960000</v>
      </c>
      <c r="C12" s="12"/>
      <c r="D12" s="10">
        <f t="shared" si="0"/>
        <v>49960000</v>
      </c>
    </row>
    <row r="13" spans="1:5" ht="105">
      <c r="A13" s="11" t="s">
        <v>39</v>
      </c>
      <c r="B13" s="12">
        <v>4200000</v>
      </c>
      <c r="C13" s="12"/>
      <c r="D13" s="10">
        <f t="shared" si="0"/>
        <v>4200000</v>
      </c>
    </row>
    <row r="14" spans="1:5" ht="90">
      <c r="A14" s="11" t="s">
        <v>5</v>
      </c>
      <c r="B14" s="12">
        <f>46216833+46517714+7677636</f>
        <v>100412183</v>
      </c>
      <c r="C14" s="12"/>
      <c r="D14" s="10">
        <f t="shared" si="0"/>
        <v>100412183</v>
      </c>
    </row>
    <row r="15" spans="1:5" ht="105">
      <c r="A15" s="11" t="s">
        <v>6</v>
      </c>
      <c r="B15" s="12"/>
      <c r="C15" s="12"/>
      <c r="D15" s="10">
        <f t="shared" si="0"/>
        <v>0</v>
      </c>
    </row>
    <row r="16" spans="1:5" ht="60">
      <c r="A16" s="7" t="s">
        <v>7</v>
      </c>
      <c r="B16" s="9">
        <f>SUM(B17:B25)</f>
        <v>60797000</v>
      </c>
      <c r="C16" s="13">
        <f>SUM(C17:C25)</f>
        <v>0</v>
      </c>
      <c r="D16" s="10">
        <f t="shared" si="0"/>
        <v>60797000</v>
      </c>
    </row>
    <row r="17" spans="1:4" ht="60">
      <c r="A17" s="11" t="s">
        <v>8</v>
      </c>
      <c r="B17" s="12">
        <f>500000+9000000+1545600+2400000</f>
        <v>13445600</v>
      </c>
      <c r="C17" s="12"/>
      <c r="D17" s="10">
        <f t="shared" si="0"/>
        <v>13445600</v>
      </c>
    </row>
    <row r="18" spans="1:4" ht="120">
      <c r="A18" s="11" t="s">
        <v>9</v>
      </c>
      <c r="B18" s="12">
        <f>300000+3000000</f>
        <v>3300000</v>
      </c>
      <c r="C18" s="12"/>
      <c r="D18" s="10">
        <f t="shared" si="0"/>
        <v>3300000</v>
      </c>
    </row>
    <row r="19" spans="1:4" ht="45">
      <c r="A19" s="11" t="s">
        <v>10</v>
      </c>
      <c r="B19" s="12"/>
      <c r="C19" s="12"/>
      <c r="D19" s="10">
        <f t="shared" si="0"/>
        <v>0</v>
      </c>
    </row>
    <row r="20" spans="1:4" ht="75">
      <c r="A20" s="11" t="s">
        <v>11</v>
      </c>
      <c r="B20" s="12">
        <f>450000+375000</f>
        <v>825000</v>
      </c>
      <c r="C20" s="12"/>
      <c r="D20" s="10">
        <f t="shared" si="0"/>
        <v>825000</v>
      </c>
    </row>
    <row r="21" spans="1:4" ht="60">
      <c r="A21" s="11" t="s">
        <v>12</v>
      </c>
      <c r="B21" s="12">
        <f>300000+1050000+3750000+150000+200000+700000+706400</f>
        <v>6856400</v>
      </c>
      <c r="C21" s="12"/>
      <c r="D21" s="10">
        <f t="shared" si="0"/>
        <v>6856400</v>
      </c>
    </row>
    <row r="22" spans="1:4" ht="45">
      <c r="A22" s="11" t="s">
        <v>13</v>
      </c>
      <c r="B22" s="12">
        <f>150000+150000+150000+150000+150000</f>
        <v>750000</v>
      </c>
      <c r="C22" s="12"/>
      <c r="D22" s="10">
        <f t="shared" si="0"/>
        <v>750000</v>
      </c>
    </row>
    <row r="23" spans="1:4" ht="195">
      <c r="A23" s="11" t="s">
        <v>14</v>
      </c>
      <c r="B23" s="12">
        <f>1500000+125000+125000+125000+2000000+2100000+125000+225000+3500000+2000000+300000+3600000+150000</f>
        <v>15875000</v>
      </c>
      <c r="C23" s="12"/>
      <c r="D23" s="10">
        <f t="shared" si="0"/>
        <v>15875000</v>
      </c>
    </row>
    <row r="24" spans="1:4" ht="150">
      <c r="A24" s="11" t="s">
        <v>15</v>
      </c>
      <c r="B24" s="12">
        <f>900000+120000+375000+1000000+125000+100000+1000000+3000000+200000+525000+300000+500000+1000000+600000+1500000</f>
        <v>11245000</v>
      </c>
      <c r="C24" s="12"/>
      <c r="D24" s="10">
        <f t="shared" si="0"/>
        <v>11245000</v>
      </c>
    </row>
    <row r="25" spans="1:4" ht="105">
      <c r="A25" s="11" t="s">
        <v>40</v>
      </c>
      <c r="B25" s="12">
        <f>1500000+7000000</f>
        <v>8500000</v>
      </c>
      <c r="C25" s="12"/>
      <c r="D25" s="10">
        <f t="shared" si="0"/>
        <v>8500000</v>
      </c>
    </row>
    <row r="26" spans="1:4" ht="75">
      <c r="A26" s="7" t="s">
        <v>16</v>
      </c>
      <c r="B26" s="9">
        <f>SUM(B27:B35)</f>
        <v>748814272</v>
      </c>
      <c r="C26" s="13">
        <f>SUM(C27:C35)</f>
        <v>2134121.94</v>
      </c>
      <c r="D26" s="10">
        <f t="shared" si="0"/>
        <v>750948393.94000006</v>
      </c>
    </row>
    <row r="27" spans="1:4" ht="120">
      <c r="A27" s="11" t="s">
        <v>17</v>
      </c>
      <c r="B27" s="12">
        <f>28500000+750000</f>
        <v>29250000</v>
      </c>
      <c r="C27" s="12"/>
      <c r="D27" s="10">
        <f t="shared" si="0"/>
        <v>29250000</v>
      </c>
    </row>
    <row r="28" spans="1:4" ht="75">
      <c r="A28" s="11" t="s">
        <v>18</v>
      </c>
      <c r="B28" s="12">
        <f>4366500+3000000+3000000</f>
        <v>10366500</v>
      </c>
      <c r="C28" s="12">
        <v>1022234</v>
      </c>
      <c r="D28" s="10">
        <f t="shared" si="0"/>
        <v>11388734</v>
      </c>
    </row>
    <row r="29" spans="1:4" ht="120">
      <c r="A29" s="11" t="s">
        <v>19</v>
      </c>
      <c r="B29" s="12">
        <f>4100000+5750000+2400000+8363</f>
        <v>12258363</v>
      </c>
      <c r="C29" s="12"/>
      <c r="D29" s="10">
        <f t="shared" si="0"/>
        <v>12258363</v>
      </c>
    </row>
    <row r="30" spans="1:4" ht="75">
      <c r="A30" s="11" t="s">
        <v>20</v>
      </c>
      <c r="B30" s="26">
        <v>263468909</v>
      </c>
      <c r="C30" s="12">
        <v>1111887.94</v>
      </c>
      <c r="D30" s="10">
        <f t="shared" si="0"/>
        <v>264580796.94</v>
      </c>
    </row>
    <row r="31" spans="1:4" ht="120">
      <c r="A31" s="11" t="s">
        <v>21</v>
      </c>
      <c r="B31" s="12">
        <f>500000+70500+5200000</f>
        <v>5770500</v>
      </c>
      <c r="C31" s="12"/>
      <c r="D31" s="10">
        <f t="shared" si="0"/>
        <v>5770500</v>
      </c>
    </row>
    <row r="32" spans="1:4" ht="135">
      <c r="A32" s="11" t="s">
        <v>22</v>
      </c>
      <c r="B32" s="12">
        <f>1050000+1000000+1150000+850000+500000+700000+4650000+150000+300000</f>
        <v>10350000</v>
      </c>
      <c r="C32" s="12"/>
      <c r="D32" s="10">
        <f t="shared" si="0"/>
        <v>10350000</v>
      </c>
    </row>
    <row r="33" spans="1:4" ht="165">
      <c r="A33" s="11" t="s">
        <v>23</v>
      </c>
      <c r="B33" s="12">
        <f>14400000+2000000+3000000+75000+200000+176500000+425000+2750000+6000000</f>
        <v>205350000</v>
      </c>
      <c r="C33" s="12"/>
      <c r="D33" s="10">
        <f t="shared" si="0"/>
        <v>205350000</v>
      </c>
    </row>
    <row r="34" spans="1:4" ht="180">
      <c r="A34" s="11" t="s">
        <v>41</v>
      </c>
      <c r="B34" s="15"/>
      <c r="C34" s="12"/>
      <c r="D34" s="10">
        <f t="shared" si="0"/>
        <v>0</v>
      </c>
    </row>
    <row r="35" spans="1:4" ht="75">
      <c r="A35" s="11" t="s">
        <v>24</v>
      </c>
      <c r="B35" s="12">
        <f>7575000+225000+9000000+168000000+6000000+5000000+2750000+3000000+3450000+2000000+5000000</f>
        <v>212000000</v>
      </c>
      <c r="C35" s="12"/>
      <c r="D35" s="10">
        <f t="shared" si="0"/>
        <v>212000000</v>
      </c>
    </row>
    <row r="36" spans="1:4" ht="75">
      <c r="A36" s="7" t="s">
        <v>25</v>
      </c>
      <c r="B36" s="13">
        <f>SUM(B37:B43)</f>
        <v>1000000</v>
      </c>
      <c r="C36" s="13">
        <f>SUM(C37:C51)</f>
        <v>0</v>
      </c>
      <c r="D36" s="10">
        <f t="shared" si="0"/>
        <v>1000000</v>
      </c>
    </row>
    <row r="37" spans="1:4" ht="120">
      <c r="A37" s="11" t="s">
        <v>26</v>
      </c>
      <c r="B37" s="24">
        <f>500000+500000</f>
        <v>1000000</v>
      </c>
      <c r="C37" s="12">
        <f>-1000000+1000000</f>
        <v>0</v>
      </c>
      <c r="D37" s="10">
        <f t="shared" si="0"/>
        <v>1000000</v>
      </c>
    </row>
    <row r="38" spans="1:4" ht="165">
      <c r="A38" s="11" t="s">
        <v>42</v>
      </c>
      <c r="B38" s="15"/>
      <c r="C38" s="12"/>
      <c r="D38" s="10">
        <f t="shared" si="0"/>
        <v>0</v>
      </c>
    </row>
    <row r="39" spans="1:4" ht="150">
      <c r="A39" s="11" t="s">
        <v>43</v>
      </c>
      <c r="B39" s="15"/>
      <c r="C39" s="12"/>
      <c r="D39" s="10">
        <f t="shared" si="0"/>
        <v>0</v>
      </c>
    </row>
    <row r="40" spans="1:4" ht="165">
      <c r="A40" s="11" t="s">
        <v>44</v>
      </c>
      <c r="B40" s="15"/>
      <c r="C40" s="12"/>
      <c r="D40" s="10">
        <f t="shared" si="0"/>
        <v>0</v>
      </c>
    </row>
    <row r="41" spans="1:4" ht="165">
      <c r="A41" s="11" t="s">
        <v>45</v>
      </c>
      <c r="B41" s="15"/>
      <c r="C41" s="12"/>
      <c r="D41" s="10">
        <f t="shared" si="0"/>
        <v>0</v>
      </c>
    </row>
    <row r="42" spans="1:4" ht="120">
      <c r="A42" s="11" t="s">
        <v>27</v>
      </c>
      <c r="B42" s="15"/>
      <c r="C42" s="12"/>
      <c r="D42" s="10">
        <f t="shared" si="0"/>
        <v>0</v>
      </c>
    </row>
    <row r="43" spans="1:4" ht="150">
      <c r="A43" s="11" t="s">
        <v>46</v>
      </c>
      <c r="B43" s="15"/>
      <c r="C43" s="12"/>
      <c r="D43" s="10">
        <f t="shared" si="0"/>
        <v>0</v>
      </c>
    </row>
    <row r="44" spans="1:4" ht="60">
      <c r="A44" s="7" t="s">
        <v>47</v>
      </c>
      <c r="B44" s="16"/>
      <c r="C44" s="12"/>
      <c r="D44" s="10">
        <f t="shared" si="0"/>
        <v>0</v>
      </c>
    </row>
    <row r="45" spans="1:4" ht="135">
      <c r="A45" s="11" t="s">
        <v>48</v>
      </c>
      <c r="B45" s="15"/>
      <c r="C45" s="12"/>
      <c r="D45" s="10">
        <f t="shared" si="0"/>
        <v>0</v>
      </c>
    </row>
    <row r="46" spans="1:4" ht="180">
      <c r="A46" s="11" t="s">
        <v>49</v>
      </c>
      <c r="B46" s="15"/>
      <c r="C46" s="12"/>
      <c r="D46" s="10">
        <f t="shared" si="0"/>
        <v>0</v>
      </c>
    </row>
    <row r="47" spans="1:4" ht="165">
      <c r="A47" s="11" t="s">
        <v>50</v>
      </c>
      <c r="B47" s="15"/>
      <c r="C47" s="12"/>
      <c r="D47" s="10">
        <f t="shared" si="0"/>
        <v>0</v>
      </c>
    </row>
    <row r="48" spans="1:4" ht="180">
      <c r="A48" s="11" t="s">
        <v>51</v>
      </c>
      <c r="B48" s="15"/>
      <c r="C48" s="12"/>
      <c r="D48" s="10">
        <f t="shared" si="0"/>
        <v>0</v>
      </c>
    </row>
    <row r="49" spans="1:4" ht="180">
      <c r="A49" s="11" t="s">
        <v>52</v>
      </c>
      <c r="B49" s="15"/>
      <c r="C49" s="12"/>
      <c r="D49" s="10">
        <f t="shared" si="0"/>
        <v>0</v>
      </c>
    </row>
    <row r="50" spans="1:4" ht="135">
      <c r="A50" s="11" t="s">
        <v>53</v>
      </c>
      <c r="B50" s="15"/>
      <c r="C50" s="12"/>
      <c r="D50" s="10">
        <f t="shared" si="0"/>
        <v>0</v>
      </c>
    </row>
    <row r="51" spans="1:4" ht="150">
      <c r="A51" s="11" t="s">
        <v>54</v>
      </c>
      <c r="B51" s="15"/>
      <c r="C51" s="12"/>
      <c r="D51" s="10">
        <f t="shared" si="0"/>
        <v>0</v>
      </c>
    </row>
    <row r="52" spans="1:4" ht="90">
      <c r="A52" s="7" t="s">
        <v>28</v>
      </c>
      <c r="B52" s="9">
        <f>SUM(B53:B61)</f>
        <v>78187500</v>
      </c>
      <c r="C52" s="13">
        <f>SUM(C53:C61)</f>
        <v>0</v>
      </c>
      <c r="D52" s="10">
        <f t="shared" si="0"/>
        <v>78187500</v>
      </c>
    </row>
    <row r="53" spans="1:4" ht="60">
      <c r="A53" s="11" t="s">
        <v>29</v>
      </c>
      <c r="B53" s="12">
        <f>2625000+1500000+6000000+2000000+500000</f>
        <v>12625000</v>
      </c>
      <c r="C53" s="12"/>
      <c r="D53" s="10">
        <f t="shared" si="0"/>
        <v>12625000</v>
      </c>
    </row>
    <row r="54" spans="1:4" ht="120">
      <c r="A54" s="11" t="s">
        <v>30</v>
      </c>
      <c r="B54" s="12">
        <v>800000</v>
      </c>
      <c r="C54" s="12"/>
      <c r="D54" s="10">
        <f t="shared" si="0"/>
        <v>800000</v>
      </c>
    </row>
    <row r="55" spans="1:4" ht="135">
      <c r="A55" s="11" t="s">
        <v>31</v>
      </c>
      <c r="B55" s="12">
        <f>35150000+10000000</f>
        <v>45150000</v>
      </c>
      <c r="C55" s="12"/>
      <c r="D55" s="10">
        <f t="shared" si="0"/>
        <v>45150000</v>
      </c>
    </row>
    <row r="56" spans="1:4" ht="165">
      <c r="A56" s="11" t="s">
        <v>32</v>
      </c>
      <c r="B56" s="12">
        <v>3000000</v>
      </c>
      <c r="C56" s="12"/>
      <c r="D56" s="10">
        <f t="shared" si="0"/>
        <v>3000000</v>
      </c>
    </row>
    <row r="57" spans="1:4" ht="120">
      <c r="A57" s="11" t="s">
        <v>33</v>
      </c>
      <c r="B57" s="12">
        <f>2000000+4392500+5000000+1000000+1000000+800000</f>
        <v>14192500</v>
      </c>
      <c r="C57" s="12"/>
      <c r="D57" s="10">
        <f t="shared" si="0"/>
        <v>14192500</v>
      </c>
    </row>
    <row r="58" spans="1:4" ht="105">
      <c r="A58" s="11" t="s">
        <v>55</v>
      </c>
      <c r="B58" s="12">
        <v>1500000</v>
      </c>
      <c r="C58" s="12"/>
      <c r="D58" s="10">
        <f t="shared" si="0"/>
        <v>1500000</v>
      </c>
    </row>
    <row r="59" spans="1:4" ht="90">
      <c r="A59" s="11" t="s">
        <v>56</v>
      </c>
      <c r="B59" s="12"/>
      <c r="C59" s="12"/>
      <c r="D59" s="10">
        <f t="shared" si="0"/>
        <v>0</v>
      </c>
    </row>
    <row r="60" spans="1:4" ht="60">
      <c r="A60" s="11" t="s">
        <v>34</v>
      </c>
      <c r="B60" s="12">
        <v>570000</v>
      </c>
      <c r="C60" s="12"/>
      <c r="D60" s="10">
        <f t="shared" si="0"/>
        <v>570000</v>
      </c>
    </row>
    <row r="61" spans="1:4" ht="165">
      <c r="A61" s="11" t="s">
        <v>57</v>
      </c>
      <c r="B61" s="12">
        <v>350000</v>
      </c>
      <c r="C61" s="12"/>
      <c r="D61" s="10">
        <f t="shared" si="0"/>
        <v>350000</v>
      </c>
    </row>
    <row r="62" spans="1:4">
      <c r="A62" s="7" t="s">
        <v>58</v>
      </c>
      <c r="B62" s="9">
        <f>SUM(B63:B66)</f>
        <v>0</v>
      </c>
      <c r="C62" s="13">
        <f>SUM(C63:C73)</f>
        <v>0</v>
      </c>
      <c r="D62" s="10">
        <f t="shared" si="0"/>
        <v>0</v>
      </c>
    </row>
    <row r="63" spans="1:4" ht="75">
      <c r="A63" s="11" t="s">
        <v>59</v>
      </c>
      <c r="B63" s="12"/>
      <c r="C63" s="12"/>
      <c r="D63" s="10">
        <f t="shared" si="0"/>
        <v>0</v>
      </c>
    </row>
    <row r="64" spans="1:4" ht="60">
      <c r="A64" s="11" t="s">
        <v>60</v>
      </c>
      <c r="B64" s="12"/>
      <c r="C64" s="12"/>
      <c r="D64" s="10">
        <f t="shared" si="0"/>
        <v>0</v>
      </c>
    </row>
    <row r="65" spans="1:4" ht="105">
      <c r="A65" s="11" t="s">
        <v>61</v>
      </c>
      <c r="B65" s="12"/>
      <c r="C65" s="12"/>
      <c r="D65" s="10">
        <f t="shared" si="0"/>
        <v>0</v>
      </c>
    </row>
    <row r="66" spans="1:4" ht="210">
      <c r="A66" s="17" t="s">
        <v>62</v>
      </c>
      <c r="B66" s="12"/>
      <c r="C66" s="12"/>
      <c r="D66" s="10">
        <f t="shared" si="0"/>
        <v>0</v>
      </c>
    </row>
    <row r="67" spans="1:4" ht="120">
      <c r="A67" s="7" t="s">
        <v>63</v>
      </c>
      <c r="B67" s="16">
        <f>SUM(B68:B69)</f>
        <v>0</v>
      </c>
      <c r="C67" s="12"/>
      <c r="D67" s="10">
        <f t="shared" si="0"/>
        <v>0</v>
      </c>
    </row>
    <row r="68" spans="1:4" ht="75">
      <c r="A68" s="11" t="s">
        <v>64</v>
      </c>
      <c r="B68" s="15"/>
      <c r="C68" s="12"/>
      <c r="D68" s="10">
        <f t="shared" si="0"/>
        <v>0</v>
      </c>
    </row>
    <row r="69" spans="1:4" ht="150">
      <c r="A69" s="11" t="s">
        <v>65</v>
      </c>
      <c r="B69" s="15"/>
      <c r="C69" s="12"/>
      <c r="D69" s="10">
        <f t="shared" si="0"/>
        <v>0</v>
      </c>
    </row>
    <row r="70" spans="1:4" ht="60">
      <c r="A70" s="7" t="s">
        <v>66</v>
      </c>
      <c r="B70" s="16">
        <f>SUM(B71:B73)</f>
        <v>0</v>
      </c>
      <c r="C70" s="12"/>
      <c r="D70" s="10">
        <f t="shared" si="0"/>
        <v>0</v>
      </c>
    </row>
    <row r="71" spans="1:4" ht="90">
      <c r="A71" s="11" t="s">
        <v>67</v>
      </c>
      <c r="B71" s="15"/>
      <c r="C71" s="12"/>
      <c r="D71" s="10">
        <f t="shared" si="0"/>
        <v>0</v>
      </c>
    </row>
    <row r="72" spans="1:4" ht="105">
      <c r="A72" s="11" t="s">
        <v>68</v>
      </c>
      <c r="B72" s="15"/>
      <c r="C72" s="12"/>
      <c r="D72" s="10">
        <f t="shared" si="0"/>
        <v>0</v>
      </c>
    </row>
    <row r="73" spans="1:4" ht="150">
      <c r="A73" s="11" t="s">
        <v>69</v>
      </c>
      <c r="B73" s="15"/>
      <c r="C73" s="12"/>
      <c r="D73" s="10">
        <f t="shared" si="0"/>
        <v>0</v>
      </c>
    </row>
    <row r="74" spans="1:4" ht="30">
      <c r="A74" s="18" t="s">
        <v>35</v>
      </c>
      <c r="B74" s="23">
        <f>+B10+B16+B26+B36+B44+B52+B62+B67+B70</f>
        <v>1916710512</v>
      </c>
      <c r="C74" s="19">
        <f>+C10+C16+C26+C36+C52+C62+C67+C70</f>
        <v>2134121.94</v>
      </c>
      <c r="D74" s="19">
        <f>SUM(B74:C74)</f>
        <v>1918844633.9400001</v>
      </c>
    </row>
    <row r="75" spans="1:4">
      <c r="A75" s="20"/>
      <c r="B75" s="24"/>
      <c r="C75" s="12"/>
      <c r="D75" s="12"/>
    </row>
    <row r="76" spans="1:4" ht="75">
      <c r="A76" s="7" t="s">
        <v>70</v>
      </c>
      <c r="B76" s="9"/>
      <c r="C76" s="16"/>
      <c r="D76" s="16"/>
    </row>
    <row r="77" spans="1:4" ht="90">
      <c r="A77" s="7" t="s">
        <v>71</v>
      </c>
      <c r="B77" s="9"/>
      <c r="C77" s="12"/>
      <c r="D77" s="12"/>
    </row>
    <row r="78" spans="1:4" ht="120">
      <c r="A78" s="11" t="s">
        <v>72</v>
      </c>
      <c r="B78" s="24"/>
      <c r="C78" s="12"/>
      <c r="D78" s="12"/>
    </row>
    <row r="79" spans="1:4" ht="120">
      <c r="A79" s="11" t="s">
        <v>73</v>
      </c>
      <c r="B79" s="24"/>
      <c r="C79" s="12"/>
      <c r="D79" s="12"/>
    </row>
    <row r="80" spans="1:4" ht="60">
      <c r="A80" s="7" t="s">
        <v>74</v>
      </c>
      <c r="B80" s="9"/>
      <c r="C80" s="13"/>
      <c r="D80" s="13"/>
    </row>
    <row r="81" spans="1:4" ht="90">
      <c r="A81" s="11" t="s">
        <v>75</v>
      </c>
      <c r="B81" s="24"/>
      <c r="C81" s="12"/>
      <c r="D81" s="12"/>
    </row>
    <row r="82" spans="1:4" ht="105">
      <c r="A82" s="11" t="s">
        <v>76</v>
      </c>
      <c r="B82" s="24"/>
      <c r="C82" s="12"/>
      <c r="D82" s="12"/>
    </row>
    <row r="83" spans="1:4" ht="75">
      <c r="A83" s="7" t="s">
        <v>77</v>
      </c>
      <c r="B83" s="9"/>
      <c r="C83" s="12"/>
      <c r="D83" s="12"/>
    </row>
    <row r="84" spans="1:4" ht="135">
      <c r="A84" s="11" t="s">
        <v>78</v>
      </c>
      <c r="B84" s="24"/>
      <c r="C84" s="12"/>
      <c r="D84" s="12"/>
    </row>
    <row r="85" spans="1:4" ht="75">
      <c r="A85" s="18" t="s">
        <v>79</v>
      </c>
      <c r="B85" s="23"/>
      <c r="C85" s="19"/>
      <c r="D85" s="19"/>
    </row>
    <row r="86" spans="1:4">
      <c r="A86" s="14"/>
      <c r="B86" s="24"/>
      <c r="C86" s="12"/>
      <c r="D86" s="12"/>
    </row>
    <row r="87" spans="1:4" ht="94.5">
      <c r="A87" s="21" t="s">
        <v>80</v>
      </c>
      <c r="B87" s="25">
        <f>+B74</f>
        <v>1916710512</v>
      </c>
      <c r="C87" s="22">
        <f>+C74</f>
        <v>2134121.94</v>
      </c>
      <c r="D87" s="22">
        <f>SUM(B87:C87)</f>
        <v>1918844633.9400001</v>
      </c>
    </row>
    <row r="88" spans="1:4">
      <c r="A88" s="14" t="s">
        <v>87</v>
      </c>
      <c r="B88" s="14"/>
      <c r="C88" s="14"/>
      <c r="D88" s="14"/>
    </row>
    <row r="89" spans="1:4">
      <c r="A89" s="14"/>
      <c r="B89" s="14"/>
      <c r="C89" s="14"/>
      <c r="D89" s="14"/>
    </row>
    <row r="90" spans="1:4">
      <c r="D90" s="81"/>
    </row>
    <row r="92" spans="1:4">
      <c r="A92" s="77"/>
      <c r="B92" s="77"/>
      <c r="C92" s="5"/>
      <c r="D92" s="5"/>
    </row>
    <row r="97" spans="2:2">
      <c r="B97" s="82" t="s">
        <v>107</v>
      </c>
    </row>
    <row r="98" spans="2:2">
      <c r="B98" s="82"/>
    </row>
  </sheetData>
  <mergeCells count="5">
    <mergeCell ref="A1:C1"/>
    <mergeCell ref="A2:C2"/>
    <mergeCell ref="A3:C3"/>
    <mergeCell ref="A4:C4"/>
    <mergeCell ref="A92:B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P. GASTOS Y AP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2024-11-06T14:43:10Z</cp:lastPrinted>
  <dcterms:created xsi:type="dcterms:W3CDTF">2018-04-17T18:57:16Z</dcterms:created>
  <dcterms:modified xsi:type="dcterms:W3CDTF">2024-12-04T11:23:22Z</dcterms:modified>
</cp:coreProperties>
</file>