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20" windowHeight="11020"/>
  </bookViews>
  <sheets>
    <sheet name="Plantilla Presupuesto" sheetId="2" r:id="rId1"/>
    <sheet name="PLANILLA EJECUCION" sheetId="4" r:id="rId2"/>
  </sheets>
  <definedNames>
    <definedName name="_xlnm.Print_Area" localSheetId="1">'PLANILLA EJECUCION'!$A$1:$J$97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"/>
  <c r="P85"/>
  <c r="N73" i="4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6"/>
  <c r="M86"/>
  <c r="L73"/>
  <c r="L86"/>
  <c r="N74" l="1"/>
  <c r="N75"/>
  <c r="N76"/>
  <c r="N77"/>
  <c r="N78"/>
  <c r="N79"/>
  <c r="N80"/>
  <c r="N81"/>
  <c r="N82"/>
  <c r="N83"/>
  <c r="N84"/>
  <c r="N85"/>
  <c r="N87"/>
  <c r="N88"/>
  <c r="O50" i="2"/>
  <c r="O24"/>
  <c r="O14"/>
  <c r="O8"/>
  <c r="L51" i="4"/>
  <c r="L25"/>
  <c r="L15"/>
  <c r="L9"/>
  <c r="O72" i="2" l="1"/>
  <c r="O85" s="1"/>
  <c r="N72" l="1"/>
  <c r="N85" s="1"/>
  <c r="K73" i="4" l="1"/>
  <c r="K86" s="1"/>
  <c r="M50" i="2" l="1"/>
  <c r="M24"/>
  <c r="M14"/>
  <c r="M8"/>
  <c r="J51" i="4"/>
  <c r="J25"/>
  <c r="J15"/>
  <c r="J9"/>
  <c r="I51"/>
  <c r="I25"/>
  <c r="I15"/>
  <c r="I9"/>
  <c r="F66"/>
  <c r="E66"/>
  <c r="D66"/>
  <c r="C66"/>
  <c r="B66"/>
  <c r="F61"/>
  <c r="E61"/>
  <c r="D61"/>
  <c r="C61"/>
  <c r="B61"/>
  <c r="H51"/>
  <c r="G51"/>
  <c r="F51"/>
  <c r="E51"/>
  <c r="D51"/>
  <c r="C51"/>
  <c r="B51"/>
  <c r="F43"/>
  <c r="E43"/>
  <c r="D43"/>
  <c r="C43"/>
  <c r="B43"/>
  <c r="F35"/>
  <c r="E35"/>
  <c r="D35"/>
  <c r="C35"/>
  <c r="B35"/>
  <c r="H25"/>
  <c r="G25"/>
  <c r="F25"/>
  <c r="E25"/>
  <c r="D25"/>
  <c r="C25"/>
  <c r="B25"/>
  <c r="H15"/>
  <c r="G15"/>
  <c r="F15"/>
  <c r="E15"/>
  <c r="D15"/>
  <c r="C15"/>
  <c r="B15"/>
  <c r="H9"/>
  <c r="G9"/>
  <c r="F9"/>
  <c r="E9"/>
  <c r="D9"/>
  <c r="C9"/>
  <c r="B9"/>
  <c r="B73" l="1"/>
  <c r="F73"/>
  <c r="F86" s="1"/>
  <c r="J73"/>
  <c r="C73"/>
  <c r="C86" s="1"/>
  <c r="G73"/>
  <c r="G86" s="1"/>
  <c r="H73"/>
  <c r="H86" s="1"/>
  <c r="D73"/>
  <c r="D86" s="1"/>
  <c r="E73"/>
  <c r="E86" s="1"/>
  <c r="I73"/>
  <c r="I86" s="1"/>
  <c r="M72" i="2"/>
  <c r="M85" s="1"/>
  <c r="J86" i="4"/>
  <c r="E8" i="2"/>
  <c r="F8"/>
  <c r="G8"/>
  <c r="H8"/>
  <c r="I8"/>
  <c r="J8"/>
  <c r="K8"/>
  <c r="L8"/>
  <c r="E14"/>
  <c r="F14"/>
  <c r="G14"/>
  <c r="H14"/>
  <c r="I14"/>
  <c r="J14"/>
  <c r="K14"/>
  <c r="L14"/>
  <c r="E24"/>
  <c r="F24"/>
  <c r="G24"/>
  <c r="H24"/>
  <c r="I24"/>
  <c r="J24"/>
  <c r="K24"/>
  <c r="L24"/>
  <c r="E34"/>
  <c r="F34"/>
  <c r="G34"/>
  <c r="H34"/>
  <c r="I34"/>
  <c r="E42"/>
  <c r="F42"/>
  <c r="G42"/>
  <c r="H42"/>
  <c r="I42"/>
  <c r="E50"/>
  <c r="F50"/>
  <c r="G50"/>
  <c r="H50"/>
  <c r="I50"/>
  <c r="J50"/>
  <c r="J72" s="1"/>
  <c r="J85" s="1"/>
  <c r="K50"/>
  <c r="L50"/>
  <c r="E60"/>
  <c r="F60"/>
  <c r="G60"/>
  <c r="H60"/>
  <c r="I60"/>
  <c r="E65"/>
  <c r="F65"/>
  <c r="G65"/>
  <c r="H65"/>
  <c r="I65"/>
  <c r="C51"/>
  <c r="B86" i="4" l="1"/>
  <c r="K72" i="2"/>
  <c r="K85" s="1"/>
  <c r="G72"/>
  <c r="G85" s="1"/>
  <c r="L72"/>
  <c r="L85" s="1"/>
  <c r="I72"/>
  <c r="I85" s="1"/>
  <c r="E72"/>
  <c r="F72"/>
  <c r="F85" s="1"/>
  <c r="H72"/>
  <c r="H85" s="1"/>
  <c r="C30"/>
  <c r="C28"/>
  <c r="C23"/>
  <c r="C53"/>
  <c r="C55"/>
  <c r="C33"/>
  <c r="C31"/>
  <c r="C15"/>
  <c r="E85" l="1"/>
  <c r="C19"/>
  <c r="C21"/>
  <c r="C35" l="1"/>
  <c r="C8"/>
  <c r="C60"/>
  <c r="C50"/>
  <c r="C34"/>
  <c r="C24" l="1"/>
  <c r="C14"/>
  <c r="C72" l="1"/>
  <c r="C85" s="1"/>
  <c r="B14" l="1"/>
  <c r="B24"/>
  <c r="B68"/>
  <c r="B65"/>
  <c r="B50"/>
  <c r="B42"/>
  <c r="B34"/>
  <c r="B8"/>
  <c r="B60" l="1"/>
  <c r="B72" s="1"/>
  <c r="B85" s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<sst xmlns="http://schemas.openxmlformats.org/spreadsheetml/2006/main" count="199" uniqueCount="107">
  <si>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</si>
  <si>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</si>
  <si>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</si>
  <si>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</si>
  <si>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</si>
  <si>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</si>
  <si>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</si>
  <si>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</si>
  <si>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</si>
  <si>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</si>
  <si>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</si>
  <si>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</si>
  <si>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</si>
  <si>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</si>
  <si>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</si>
  <si>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</si>
  <si>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</si>
  <si>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</si>
  <si>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</si>
  <si>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</si>
  <si>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</si>
  <si>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</si>
  <si>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</si>
  <si>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</si>
  <si>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</si>
  <si>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</si>
  <si>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</si>
  <si>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</si>
  <si>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</si>
  <si>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</si>
  <si>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</si>
  <si>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</si>
  <si>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</si>
  <si>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</si>
  <si>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</si>
  <si>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</si>
  <si>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</si>
  <si>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</si>
  <si>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</si>
  <si>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</si>
  <si>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</si>
  <si>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</si>
  <si>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</si>
  <si>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</si>
  <si>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</si>
  <si>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</si>
  <si>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</si>
  <si>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</si>
  <si>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</si>
  <si>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</si>
  <si>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</si>
  <si>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</si>
  <si>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</si>
  <si>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</si>
  <si>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</si>
  <si>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</si>
  <si>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</si>
  <si>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</si>
  <si>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</si>
  <si>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</si>
  <si>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</si>
  <si>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</si>
  <si>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</si>
  <si>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</si>
  <si>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</si>
  <si>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</si>
  <si>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</si>
  <si>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</si>
  <si>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</si>
  <si>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</si>
  <si>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</si>
  <si>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</si>
  <si>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</si>
  <si>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</si>
  <si>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</si>
  <si>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</si>
  <si>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</si>
  <si>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</si>
  <si>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</si>
  <si>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</si>
  <si>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</si>
  <si>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</si>
  <si>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</si>
  <si>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</si>
  <si>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</si>
  <si>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</si>
  <si>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</si>
  <si>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</si>
  <si>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</si>
  <si>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</si>
  <si>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</si>
  <si>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</si>
  <si>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</si>
  <si>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</si>
  <si>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</si>
  <si>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</si>
  <si>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AÑO 2023</t>
  </si>
  <si>
    <t xml:space="preserve">                                        Presupuesto de Gastos y Aplicaciones Financieras </t>
  </si>
  <si>
    <t xml:space="preserve">                                    En RD$</t>
  </si>
  <si>
    <t>AÑO 2023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</si>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</sst>
</file>

<file path=xl/styles.xml><?xml version="1.0" encoding="utf-8"?>
<styleSheet xmlns="http://schemas.openxmlformats.org/spreadsheetml/2006/main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-* #.##0.00_-;\-* #.##0.00_-;_-* &quot;-&quot;??_-;_-@_-"/>
    <numFmt numFmtId="169" formatCode="_(* #.##0.00_);_(* \(#.##0.00\);_(* &quot;-&quot;??_);_(@_)"/>
    <numFmt numFmtId="170" formatCode="_(&quot;$&quot;* #.##0.00_);_(&quot;$&quot;* \(#.##0.00\);_(&quot;$&quot;* &quot;-&quot;??_);_(@_)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8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6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6" fontId="1" fillId="0" borderId="0" xfId="1" applyFont="1" applyBorder="1" applyAlignment="1">
      <alignment horizontal="left" vertical="center" wrapText="1"/>
    </xf>
    <xf numFmtId="166" fontId="1" fillId="0" borderId="1" xfId="1" applyFont="1" applyBorder="1" applyAlignment="1">
      <alignment vertical="center" wrapText="1"/>
    </xf>
    <xf numFmtId="166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6" fontId="0" fillId="0" borderId="1" xfId="0" applyNumberForma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7" fontId="0" fillId="0" borderId="1" xfId="0" applyNumberFormat="1" applyBorder="1" applyAlignment="1">
      <alignment vertical="center" wrapText="1"/>
    </xf>
    <xf numFmtId="167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1" fillId="2" borderId="1" xfId="1" applyFont="1" applyFill="1" applyBorder="1" applyAlignment="1">
      <alignment horizontal="center" vertical="center" wrapText="1"/>
    </xf>
    <xf numFmtId="166" fontId="0" fillId="0" borderId="1" xfId="1" applyFont="1" applyBorder="1" applyAlignment="1">
      <alignment vertical="center" wrapText="1"/>
    </xf>
    <xf numFmtId="166" fontId="1" fillId="3" borderId="1" xfId="1" applyFont="1" applyFill="1" applyBorder="1" applyAlignment="1">
      <alignment horizontal="center" vertical="center" wrapText="1"/>
    </xf>
    <xf numFmtId="166" fontId="0" fillId="0" borderId="1" xfId="1" applyFont="1" applyBorder="1"/>
    <xf numFmtId="166" fontId="0" fillId="0" borderId="0" xfId="1" applyFont="1"/>
    <xf numFmtId="166" fontId="5" fillId="0" borderId="1" xfId="1" applyFont="1" applyBorder="1" applyAlignment="1">
      <alignment horizontal="right"/>
    </xf>
    <xf numFmtId="166" fontId="0" fillId="0" borderId="1" xfId="1" applyFont="1" applyFill="1" applyBorder="1" applyAlignment="1">
      <alignment vertical="center" wrapText="1"/>
    </xf>
    <xf numFmtId="166" fontId="0" fillId="0" borderId="1" xfId="1" applyFont="1" applyFill="1" applyBorder="1"/>
    <xf numFmtId="164" fontId="0" fillId="0" borderId="1" xfId="3" applyFont="1" applyBorder="1"/>
    <xf numFmtId="166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166" fontId="13" fillId="0" borderId="0" xfId="0" applyNumberFormat="1" applyFont="1"/>
    <xf numFmtId="166" fontId="14" fillId="5" borderId="0" xfId="1" applyFont="1" applyFill="1" applyBorder="1" applyAlignment="1">
      <alignment horizontal="left" vertical="center" wrapText="1"/>
    </xf>
    <xf numFmtId="166" fontId="14" fillId="5" borderId="1" xfId="1" applyFont="1" applyFill="1" applyBorder="1"/>
    <xf numFmtId="166" fontId="13" fillId="5" borderId="1" xfId="0" applyNumberFormat="1" applyFont="1" applyFill="1" applyBorder="1" applyAlignment="1">
      <alignment vertical="center" wrapText="1"/>
    </xf>
    <xf numFmtId="166" fontId="14" fillId="5" borderId="1" xfId="0" applyNumberFormat="1" applyFont="1" applyFill="1" applyBorder="1" applyAlignment="1">
      <alignment vertical="center" wrapText="1"/>
    </xf>
    <xf numFmtId="166" fontId="14" fillId="6" borderId="1" xfId="0" applyNumberFormat="1" applyFont="1" applyFill="1" applyBorder="1" applyAlignment="1">
      <alignment horizontal="center" vertical="center" wrapText="1"/>
    </xf>
    <xf numFmtId="167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166" fontId="1" fillId="7" borderId="1" xfId="1" applyFont="1" applyFill="1" applyBorder="1"/>
    <xf numFmtId="166" fontId="1" fillId="4" borderId="1" xfId="1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1321594</xdr:colOff>
      <xdr:row>88</xdr:row>
      <xdr:rowOff>11906</xdr:rowOff>
    </xdr:from>
    <xdr:to>
      <xdr:col>0</xdr:col>
      <xdr:colOff>3345656</xdr:colOff>
      <xdr:row>96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21594" y="17621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4798219</xdr:colOff>
      <xdr:row>87</xdr:row>
      <xdr:rowOff>107156</xdr:rowOff>
    </xdr:from>
    <xdr:to>
      <xdr:col>2</xdr:col>
      <xdr:colOff>404812</xdr:colOff>
      <xdr:row>98</xdr:row>
      <xdr:rowOff>130968</xdr:rowOff>
    </xdr:to>
    <xdr:pic>
      <xdr:nvPicPr>
        <xdr:cNvPr id="5" name="Imagen 4" descr="Texto, Carta&#10;&#10;Descripción generada automáticamente">
          <a:extLst>
            <a:ext uri="{FF2B5EF4-FFF2-40B4-BE49-F238E27FC236}">
              <a16:creationId xmlns="" xmlns:a16="http://schemas.microsoft.com/office/drawing/2014/main" id="{0E3F88E4-3854-5411-0657-E65500872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98219" y="17716500"/>
          <a:ext cx="2166937" cy="2119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87</xdr:row>
      <xdr:rowOff>85725</xdr:rowOff>
    </xdr:from>
    <xdr:to>
      <xdr:col>0</xdr:col>
      <xdr:colOff>2633662</xdr:colOff>
      <xdr:row>95</xdr:row>
      <xdr:rowOff>42862</xdr:rowOff>
    </xdr:to>
    <xdr:pic>
      <xdr:nvPicPr>
        <xdr:cNvPr id="6" name="5 Imagen" descr="FIRMA INOCENCIA.jp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12883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3676650</xdr:colOff>
      <xdr:row>87</xdr:row>
      <xdr:rowOff>161926</xdr:rowOff>
    </xdr:from>
    <xdr:to>
      <xdr:col>2</xdr:col>
      <xdr:colOff>432586</xdr:colOff>
      <xdr:row>96</xdr:row>
      <xdr:rowOff>133351</xdr:rowOff>
    </xdr:to>
    <xdr:pic>
      <xdr:nvPicPr>
        <xdr:cNvPr id="9" name="Imagen 8" descr="Texto, Carta&#10;&#10;Descripción generada automáticamente">
          <a:extLst>
            <a:ext uri="{FF2B5EF4-FFF2-40B4-BE49-F238E27FC236}">
              <a16:creationId xmlns="" xmlns:a16="http://schemas.microsoft.com/office/drawing/2014/main" id="{32FED7F0-54D1-AF6D-057D-E1973FC0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76650" y="22964776"/>
          <a:ext cx="1832761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R97"/>
  <sheetViews>
    <sheetView showGridLines="0" tabSelected="1" zoomScale="80" zoomScaleNormal="80" workbookViewId="0">
      <selection activeCell="G17" sqref="E16:G17"/>
    </sheetView>
  </sheetViews>
  <sheetFormatPr baseColWidth="10" defaultColWidth="9.1796875" defaultRowHeight="14.5"/>
  <cols>
    <col min="1" max="1" width="77.26953125" customWidth="1"/>
    <col min="2" max="2" width="21.1796875" customWidth="1"/>
    <col min="3" max="3" width="25.54296875" customWidth="1"/>
    <col min="4" max="4" width="4.7265625" style="41" customWidth="1"/>
    <col min="5" max="5" width="21.1796875" customWidth="1"/>
    <col min="6" max="6" width="18.26953125" customWidth="1"/>
    <col min="7" max="7" width="18" customWidth="1"/>
    <col min="8" max="8" width="17" customWidth="1"/>
    <col min="9" max="9" width="16.7265625" customWidth="1"/>
    <col min="10" max="10" width="17.7265625" customWidth="1"/>
    <col min="11" max="13" width="16.1796875" customWidth="1"/>
    <col min="14" max="14" width="15" bestFit="1" customWidth="1"/>
    <col min="15" max="15" width="16" bestFit="1" customWidth="1"/>
    <col min="16" max="16" width="16" customWidth="1"/>
    <col min="17" max="17" width="17.81640625" bestFit="1" customWidth="1"/>
  </cols>
  <sheetData>
    <row r="1" spans="1:18" ht="18.5">
      <c r="A1" s="65"/>
      <c r="B1" s="65"/>
      <c r="C1" s="65"/>
      <c r="D1" s="38"/>
      <c r="R1" s="1" t="s">
        <v>38</v>
      </c>
    </row>
    <row r="2" spans="1:18" ht="18.5">
      <c r="A2" s="65" t="s">
        <v>96</v>
      </c>
      <c r="B2" s="65"/>
      <c r="C2" s="65"/>
      <c r="D2" s="38"/>
      <c r="R2" s="4" t="s">
        <v>85</v>
      </c>
    </row>
    <row r="3" spans="1:18" ht="15.5">
      <c r="A3" s="67" t="s">
        <v>97</v>
      </c>
      <c r="B3" s="67"/>
      <c r="C3" s="67"/>
      <c r="D3" s="39"/>
      <c r="R3" s="4" t="s">
        <v>86</v>
      </c>
    </row>
    <row r="4" spans="1:18" ht="18.5">
      <c r="A4" s="66" t="s">
        <v>98</v>
      </c>
      <c r="B4" s="66"/>
      <c r="C4" s="66"/>
      <c r="D4" s="40"/>
      <c r="R4" s="1" t="s">
        <v>82</v>
      </c>
    </row>
    <row r="5" spans="1:18" ht="18.5">
      <c r="E5" s="37" t="s">
        <v>95</v>
      </c>
      <c r="R5" s="4" t="s">
        <v>83</v>
      </c>
    </row>
    <row r="6" spans="1:18" ht="31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102</v>
      </c>
      <c r="N6" s="35" t="s">
        <v>103</v>
      </c>
      <c r="O6" s="35" t="s">
        <v>104</v>
      </c>
      <c r="P6" s="35" t="s">
        <v>106</v>
      </c>
      <c r="Q6" s="35" t="s">
        <v>105</v>
      </c>
      <c r="R6" s="4" t="s">
        <v>84</v>
      </c>
    </row>
    <row r="7" spans="1:18">
      <c r="A7" s="6" t="s">
        <v>1</v>
      </c>
      <c r="B7" s="8"/>
      <c r="C7" s="8"/>
      <c r="D7" s="44"/>
      <c r="E7" s="6"/>
      <c r="F7" s="8"/>
    </row>
    <row r="8" spans="1:18">
      <c r="A8" s="7" t="s">
        <v>2</v>
      </c>
      <c r="B8" s="9">
        <f>SUM(B9:B13)</f>
        <v>1132394171</v>
      </c>
      <c r="C8" s="10">
        <f>SUM(C9:C13)</f>
        <v>0</v>
      </c>
      <c r="D8" s="45"/>
      <c r="E8" s="10">
        <f t="shared" ref="E8:L8" si="0">SUM(E9:E13)</f>
        <v>67457040.370000005</v>
      </c>
      <c r="F8" s="10">
        <f t="shared" si="0"/>
        <v>67804508.700000003</v>
      </c>
      <c r="G8" s="10">
        <f t="shared" si="0"/>
        <v>67833035.890000001</v>
      </c>
      <c r="H8" s="10">
        <f t="shared" si="0"/>
        <v>79739138.289999992</v>
      </c>
      <c r="I8" s="10">
        <f t="shared" si="0"/>
        <v>69336918.350000009</v>
      </c>
      <c r="J8" s="10">
        <f t="shared" si="0"/>
        <v>69368270.920000002</v>
      </c>
      <c r="K8" s="10">
        <f t="shared" si="0"/>
        <v>67903291.799999997</v>
      </c>
      <c r="L8" s="10">
        <f t="shared" si="0"/>
        <v>67288667.86999999</v>
      </c>
      <c r="M8" s="10">
        <f t="shared" ref="M8" si="1">SUM(M9:M13)</f>
        <v>79254906.129999995</v>
      </c>
      <c r="N8" s="10">
        <v>68278180.969999999</v>
      </c>
      <c r="O8" s="10">
        <f>SUM(O9:O13)</f>
        <v>129143082.39</v>
      </c>
      <c r="P8" s="10">
        <v>69458777.519999996</v>
      </c>
      <c r="Q8" s="10">
        <f>SUM(E8:P8)</f>
        <v>902865819.20000005</v>
      </c>
    </row>
    <row r="9" spans="1:18">
      <c r="A9" s="11" t="s">
        <v>3</v>
      </c>
      <c r="B9" s="12">
        <v>968481994</v>
      </c>
      <c r="C9" s="12">
        <v>-13258543</v>
      </c>
      <c r="D9" s="46"/>
      <c r="E9" s="26">
        <v>58225003.25</v>
      </c>
      <c r="F9" s="26">
        <v>58773489.219999999</v>
      </c>
      <c r="G9" s="26">
        <v>58565201.649999999</v>
      </c>
      <c r="H9" s="26">
        <v>57693268.93</v>
      </c>
      <c r="I9" s="31">
        <v>60324815.450000003</v>
      </c>
      <c r="J9" s="31">
        <v>60356750.060000002</v>
      </c>
      <c r="K9" s="31">
        <v>58846557.740000002</v>
      </c>
      <c r="L9" s="36">
        <v>58301046.269999996</v>
      </c>
      <c r="M9" s="36">
        <v>58700379.370000005</v>
      </c>
      <c r="N9" s="26">
        <v>59231600.25</v>
      </c>
      <c r="O9" s="36">
        <v>120117772.42</v>
      </c>
      <c r="P9" s="36">
        <v>59442242.420000002</v>
      </c>
      <c r="Q9" s="10">
        <f t="shared" ref="Q9:Q72" si="2">SUM(E9:P9)</f>
        <v>768578127.02999997</v>
      </c>
    </row>
    <row r="10" spans="1:18">
      <c r="A10" s="11" t="s">
        <v>4</v>
      </c>
      <c r="B10" s="12">
        <v>53510912</v>
      </c>
      <c r="C10" s="12">
        <v>13258543</v>
      </c>
      <c r="D10" s="46"/>
      <c r="E10" s="26">
        <v>785804.6</v>
      </c>
      <c r="F10" s="24">
        <v>914703.1</v>
      </c>
      <c r="G10" s="24">
        <v>814929.1</v>
      </c>
      <c r="H10" s="26">
        <v>13999113.870000001</v>
      </c>
      <c r="I10" s="31">
        <v>762339.2</v>
      </c>
      <c r="J10" s="31">
        <v>762339.2</v>
      </c>
      <c r="K10" s="31">
        <v>914578.6</v>
      </c>
      <c r="L10" s="36">
        <v>862416.5</v>
      </c>
      <c r="M10" s="36">
        <v>12439506.57</v>
      </c>
      <c r="N10" s="26">
        <v>933458.9</v>
      </c>
      <c r="O10" s="36">
        <v>915698.3</v>
      </c>
      <c r="P10" s="36">
        <v>1958739.2</v>
      </c>
      <c r="Q10" s="10">
        <f t="shared" si="2"/>
        <v>36063627.140000001</v>
      </c>
    </row>
    <row r="11" spans="1:18">
      <c r="A11" s="11" t="s">
        <v>39</v>
      </c>
      <c r="B11" s="12"/>
      <c r="C11" s="12"/>
      <c r="D11" s="46"/>
      <c r="E11" s="26">
        <v>276000</v>
      </c>
      <c r="F11" s="26">
        <v>0</v>
      </c>
      <c r="G11" s="26">
        <v>392000</v>
      </c>
      <c r="H11" s="26">
        <v>0</v>
      </c>
      <c r="I11" s="31">
        <v>11000</v>
      </c>
      <c r="J11" s="31">
        <v>44700</v>
      </c>
      <c r="K11" s="31">
        <v>0</v>
      </c>
      <c r="L11" s="36">
        <v>26750</v>
      </c>
      <c r="M11" s="36">
        <v>5000</v>
      </c>
      <c r="N11" s="26">
        <v>0</v>
      </c>
      <c r="O11" s="36">
        <v>17000</v>
      </c>
      <c r="P11" s="36">
        <v>9000</v>
      </c>
      <c r="Q11" s="10">
        <f t="shared" si="2"/>
        <v>781450</v>
      </c>
    </row>
    <row r="12" spans="1:18">
      <c r="A12" s="11" t="s">
        <v>5</v>
      </c>
      <c r="B12" s="12"/>
      <c r="C12" s="12"/>
      <c r="D12" s="46"/>
      <c r="E12" s="26">
        <v>0</v>
      </c>
      <c r="F12" s="26">
        <v>0</v>
      </c>
      <c r="G12" s="26">
        <v>0</v>
      </c>
      <c r="H12" s="26">
        <v>0</v>
      </c>
      <c r="I12" s="31">
        <v>0</v>
      </c>
      <c r="J12" s="31">
        <v>0</v>
      </c>
      <c r="K12" s="31">
        <v>0</v>
      </c>
      <c r="L12" s="36">
        <v>0</v>
      </c>
      <c r="M12" s="36">
        <v>0</v>
      </c>
      <c r="N12" s="26">
        <v>0</v>
      </c>
      <c r="O12" s="36">
        <v>0</v>
      </c>
      <c r="P12" s="36">
        <v>0</v>
      </c>
      <c r="Q12" s="10">
        <f t="shared" si="2"/>
        <v>0</v>
      </c>
    </row>
    <row r="13" spans="1:18">
      <c r="A13" s="11" t="s">
        <v>6</v>
      </c>
      <c r="B13" s="12">
        <v>110401265</v>
      </c>
      <c r="C13" s="12"/>
      <c r="D13" s="46"/>
      <c r="E13" s="24">
        <v>8170232.5199999996</v>
      </c>
      <c r="F13" s="24">
        <v>8116316.3799999999</v>
      </c>
      <c r="G13" s="24">
        <v>8060905.1399999997</v>
      </c>
      <c r="H13" s="26">
        <v>8046755.4900000002</v>
      </c>
      <c r="I13" s="31">
        <v>8238763.7000000002</v>
      </c>
      <c r="J13" s="31">
        <v>8204481.6600000001</v>
      </c>
      <c r="K13" s="31">
        <v>8142155.46</v>
      </c>
      <c r="L13" s="36">
        <v>8098455.0999999996</v>
      </c>
      <c r="M13" s="36">
        <v>8110020.1900000004</v>
      </c>
      <c r="N13" s="26">
        <v>8113121.8200000003</v>
      </c>
      <c r="O13" s="36">
        <v>8092611.6699999999</v>
      </c>
      <c r="P13" s="36">
        <v>8048795.9000000004</v>
      </c>
      <c r="Q13" s="10">
        <f t="shared" si="2"/>
        <v>97442615.030000016</v>
      </c>
    </row>
    <row r="14" spans="1:18">
      <c r="A14" s="7" t="s">
        <v>7</v>
      </c>
      <c r="B14" s="9">
        <f>SUM(B15:B23)</f>
        <v>22600000</v>
      </c>
      <c r="C14" s="13">
        <f>SUM(C15:C23)</f>
        <v>5000000</v>
      </c>
      <c r="D14" s="47"/>
      <c r="E14" s="9">
        <f>SUM(E15:E23)</f>
        <v>1554287.7600000002</v>
      </c>
      <c r="F14" s="9">
        <f>SUM(F15:F23)</f>
        <v>1133963.57</v>
      </c>
      <c r="G14" s="9">
        <f>SUM(G15:G23)</f>
        <v>2009099.44</v>
      </c>
      <c r="H14" s="9">
        <f>SUM(H15:H23)</f>
        <v>3202669.41</v>
      </c>
      <c r="I14" s="10">
        <f>+I15+I16+I17+I18+I19+I20+I21+I22+I23</f>
        <v>1632733.29</v>
      </c>
      <c r="J14" s="34">
        <f>+J15+J16+J17+J18+J19+J20+J21+J22+J23</f>
        <v>3430401.92</v>
      </c>
      <c r="K14" s="34">
        <f>+K15+K16+K17+K18+K19+K20+K21+K22+K23</f>
        <v>806949.5</v>
      </c>
      <c r="L14" s="34">
        <f>+L15+L16+L17+L18+L19+L20+L21+L22+L23</f>
        <v>3904580.4699999997</v>
      </c>
      <c r="M14" s="34">
        <f>+M15+M16+M17+M18+M19+M20+M21+M22+M23</f>
        <v>3491844.9</v>
      </c>
      <c r="N14" s="10">
        <v>1299155.79</v>
      </c>
      <c r="O14" s="10">
        <f>SUM(O15:O23)</f>
        <v>4337983.4399999995</v>
      </c>
      <c r="P14" s="10">
        <v>2484856.5499999998</v>
      </c>
      <c r="Q14" s="10">
        <f t="shared" si="2"/>
        <v>29288526.039999995</v>
      </c>
    </row>
    <row r="15" spans="1:18">
      <c r="A15" s="11" t="s">
        <v>8</v>
      </c>
      <c r="B15" s="12">
        <v>6450000</v>
      </c>
      <c r="C15" s="12">
        <f>-2000000-700000-800000</f>
        <v>-3500000</v>
      </c>
      <c r="D15" s="46"/>
      <c r="E15" s="24">
        <v>564946.75</v>
      </c>
      <c r="F15" s="24">
        <v>694364.9</v>
      </c>
      <c r="G15" s="26">
        <v>793370.48</v>
      </c>
      <c r="H15" s="26">
        <v>1539164.39</v>
      </c>
      <c r="I15" s="33">
        <v>594042.56000000006</v>
      </c>
      <c r="J15" s="31">
        <v>1202009</v>
      </c>
      <c r="K15" s="31">
        <v>623459.46</v>
      </c>
      <c r="L15" s="31">
        <v>1130400.17</v>
      </c>
      <c r="M15" s="36">
        <v>1450419.54</v>
      </c>
      <c r="N15" s="26">
        <v>-287737.71000000002</v>
      </c>
      <c r="O15" s="36">
        <v>1548824.99</v>
      </c>
      <c r="P15" s="36">
        <v>1160101.42</v>
      </c>
      <c r="Q15" s="10">
        <f t="shared" si="2"/>
        <v>11013365.949999999</v>
      </c>
    </row>
    <row r="16" spans="1:18">
      <c r="A16" s="11" t="s">
        <v>9</v>
      </c>
      <c r="B16" s="12">
        <v>3000000</v>
      </c>
      <c r="C16" s="12">
        <v>-200000</v>
      </c>
      <c r="D16" s="46"/>
      <c r="E16" s="24">
        <v>0</v>
      </c>
      <c r="F16" s="24">
        <v>0</v>
      </c>
      <c r="G16" s="24">
        <v>51705.65</v>
      </c>
      <c r="H16" s="26">
        <v>0</v>
      </c>
      <c r="I16" s="33">
        <v>11377</v>
      </c>
      <c r="J16" s="31">
        <v>2491.6999999999998</v>
      </c>
      <c r="K16" s="31">
        <v>0</v>
      </c>
      <c r="L16" s="31">
        <v>3127</v>
      </c>
      <c r="M16" s="36">
        <v>45254.239999999998</v>
      </c>
      <c r="N16" s="26">
        <v>0</v>
      </c>
      <c r="O16" s="36">
        <v>14301.6</v>
      </c>
      <c r="P16" s="36">
        <v>0</v>
      </c>
      <c r="Q16" s="10">
        <f t="shared" si="2"/>
        <v>128257.19</v>
      </c>
    </row>
    <row r="17" spans="1:17">
      <c r="A17" s="11" t="s">
        <v>10</v>
      </c>
      <c r="B17" s="12"/>
      <c r="C17" s="12">
        <v>-500000</v>
      </c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>
        <v>0</v>
      </c>
      <c r="K17" s="31">
        <v>0</v>
      </c>
      <c r="L17" s="31">
        <v>0</v>
      </c>
      <c r="M17" s="36">
        <v>0</v>
      </c>
      <c r="N17" s="26">
        <v>0</v>
      </c>
      <c r="O17" s="36">
        <v>0</v>
      </c>
      <c r="P17" s="36">
        <v>0</v>
      </c>
      <c r="Q17" s="10">
        <f t="shared" si="2"/>
        <v>0</v>
      </c>
    </row>
    <row r="18" spans="1:17" ht="18" customHeight="1">
      <c r="A18" s="11" t="s">
        <v>11</v>
      </c>
      <c r="B18" s="12">
        <v>500000</v>
      </c>
      <c r="C18" s="12"/>
      <c r="D18" s="46"/>
      <c r="E18" s="24">
        <v>0</v>
      </c>
      <c r="F18" s="24">
        <v>0</v>
      </c>
      <c r="G18" s="26">
        <v>0</v>
      </c>
      <c r="H18" s="26">
        <v>0</v>
      </c>
      <c r="I18" s="33">
        <v>0</v>
      </c>
      <c r="J18" s="31">
        <v>0</v>
      </c>
      <c r="K18" s="31">
        <v>0</v>
      </c>
      <c r="L18" s="31">
        <v>0</v>
      </c>
      <c r="M18" s="36">
        <v>0</v>
      </c>
      <c r="N18" s="26">
        <v>0</v>
      </c>
      <c r="O18" s="36">
        <v>0</v>
      </c>
      <c r="P18" s="36">
        <v>25097</v>
      </c>
      <c r="Q18" s="10">
        <f t="shared" si="2"/>
        <v>25097</v>
      </c>
    </row>
    <row r="19" spans="1:17">
      <c r="A19" s="11" t="s">
        <v>12</v>
      </c>
      <c r="B19" s="12">
        <v>500000</v>
      </c>
      <c r="C19" s="12">
        <f>-200000+700000+200000+200000+410000</f>
        <v>1310000</v>
      </c>
      <c r="D19" s="46"/>
      <c r="E19" s="24">
        <v>681324.43</v>
      </c>
      <c r="F19" s="24">
        <v>-41591.33</v>
      </c>
      <c r="G19" s="24">
        <v>220306</v>
      </c>
      <c r="H19" s="26">
        <v>0</v>
      </c>
      <c r="I19" s="33">
        <v>0</v>
      </c>
      <c r="J19" s="31">
        <v>246590</v>
      </c>
      <c r="K19" s="31">
        <v>0</v>
      </c>
      <c r="L19" s="31">
        <v>1016688</v>
      </c>
      <c r="M19" s="36">
        <v>926179.06</v>
      </c>
      <c r="N19" s="26">
        <v>0</v>
      </c>
      <c r="O19" s="36">
        <v>766159.24</v>
      </c>
      <c r="P19" s="36">
        <v>152069.56</v>
      </c>
      <c r="Q19" s="10">
        <f t="shared" si="2"/>
        <v>3967724.9600000004</v>
      </c>
    </row>
    <row r="20" spans="1:17">
      <c r="A20" s="11" t="s">
        <v>13</v>
      </c>
      <c r="B20" s="12">
        <v>1365000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>
        <v>0</v>
      </c>
      <c r="K20" s="31">
        <v>0</v>
      </c>
      <c r="L20" s="31">
        <v>0</v>
      </c>
      <c r="M20" s="36">
        <v>0</v>
      </c>
      <c r="N20" s="26">
        <v>0</v>
      </c>
      <c r="O20" s="36">
        <v>82624.27</v>
      </c>
      <c r="P20" s="36">
        <v>20496.02</v>
      </c>
      <c r="Q20" s="10">
        <f t="shared" si="2"/>
        <v>103120.29000000001</v>
      </c>
    </row>
    <row r="21" spans="1:17" ht="29">
      <c r="A21" s="11" t="s">
        <v>14</v>
      </c>
      <c r="B21" s="12">
        <v>4900000</v>
      </c>
      <c r="C21" s="12">
        <f>-500000+500000-410000</f>
        <v>-410000</v>
      </c>
      <c r="D21" s="46"/>
      <c r="E21" s="24">
        <v>296806.58</v>
      </c>
      <c r="F21" s="24">
        <v>163430</v>
      </c>
      <c r="G21" s="24">
        <v>634037.16</v>
      </c>
      <c r="H21" s="26">
        <v>913556.02</v>
      </c>
      <c r="I21" s="33">
        <v>642396.27</v>
      </c>
      <c r="J21" s="31">
        <v>371679.18</v>
      </c>
      <c r="K21" s="31">
        <v>94400.04</v>
      </c>
      <c r="L21" s="31">
        <v>283200.06</v>
      </c>
      <c r="M21" s="36">
        <v>431880.02</v>
      </c>
      <c r="N21" s="26">
        <v>179478</v>
      </c>
      <c r="O21" s="36">
        <v>261643.61</v>
      </c>
      <c r="P21" s="36">
        <v>817422</v>
      </c>
      <c r="Q21" s="10">
        <f t="shared" si="2"/>
        <v>5089928.9400000004</v>
      </c>
    </row>
    <row r="22" spans="1:17">
      <c r="A22" s="11" t="s">
        <v>15</v>
      </c>
      <c r="B22" s="12">
        <v>5885000</v>
      </c>
      <c r="C22" s="12">
        <v>300000</v>
      </c>
      <c r="D22" s="46"/>
      <c r="E22" s="24">
        <v>11210</v>
      </c>
      <c r="F22" s="24">
        <v>317760</v>
      </c>
      <c r="G22" s="26">
        <v>309680.15000000002</v>
      </c>
      <c r="H22" s="26">
        <v>0</v>
      </c>
      <c r="I22" s="33">
        <v>81751.86</v>
      </c>
      <c r="J22" s="31">
        <v>204093.24</v>
      </c>
      <c r="K22" s="31">
        <v>89090</v>
      </c>
      <c r="L22" s="31">
        <v>185244.84</v>
      </c>
      <c r="M22" s="36">
        <v>374492.04</v>
      </c>
      <c r="N22" s="26">
        <v>58410</v>
      </c>
      <c r="O22" s="36">
        <v>163947.63</v>
      </c>
      <c r="P22" s="36">
        <v>309670.55</v>
      </c>
      <c r="Q22" s="10">
        <f t="shared" si="2"/>
        <v>2105350.31</v>
      </c>
    </row>
    <row r="23" spans="1:17">
      <c r="A23" s="11" t="s">
        <v>40</v>
      </c>
      <c r="B23" s="12"/>
      <c r="C23" s="12">
        <f>2000000+3000000+500000+500000+2000000</f>
        <v>8000000</v>
      </c>
      <c r="D23" s="46"/>
      <c r="E23" s="24">
        <v>0</v>
      </c>
      <c r="F23" s="24">
        <v>0</v>
      </c>
      <c r="G23" s="26">
        <v>0</v>
      </c>
      <c r="H23" s="26">
        <v>749949</v>
      </c>
      <c r="I23" s="33">
        <v>303165.59999999998</v>
      </c>
      <c r="J23" s="31">
        <v>1403538.8</v>
      </c>
      <c r="K23" s="31">
        <v>0</v>
      </c>
      <c r="L23" s="31">
        <v>1285920.3999999999</v>
      </c>
      <c r="M23" s="36">
        <v>263620</v>
      </c>
      <c r="N23" s="26">
        <v>1349005.5</v>
      </c>
      <c r="O23" s="36">
        <v>1500482.1</v>
      </c>
      <c r="P23" s="36">
        <v>0</v>
      </c>
      <c r="Q23" s="10">
        <f t="shared" si="2"/>
        <v>6855681.4000000004</v>
      </c>
    </row>
    <row r="24" spans="1:17">
      <c r="A24" s="7" t="s">
        <v>16</v>
      </c>
      <c r="B24" s="9">
        <f>SUM(B25:B33)</f>
        <v>161347653</v>
      </c>
      <c r="C24" s="13">
        <f>SUM(C25:C33)</f>
        <v>-36700000</v>
      </c>
      <c r="D24" s="47"/>
      <c r="E24" s="9">
        <f t="shared" ref="E24:L24" si="3">SUM(E25:E33)</f>
        <v>8105336.8699999992</v>
      </c>
      <c r="F24" s="9">
        <f t="shared" si="3"/>
        <v>4422346.42</v>
      </c>
      <c r="G24" s="9">
        <f t="shared" si="3"/>
        <v>29221923.979999997</v>
      </c>
      <c r="H24" s="9">
        <f t="shared" si="3"/>
        <v>16386649.880000001</v>
      </c>
      <c r="I24" s="9">
        <f t="shared" si="3"/>
        <v>23181111.829999998</v>
      </c>
      <c r="J24" s="9">
        <f t="shared" si="3"/>
        <v>22814336.259999998</v>
      </c>
      <c r="K24" s="9">
        <f t="shared" si="3"/>
        <v>2671667.7000000002</v>
      </c>
      <c r="L24" s="9">
        <f t="shared" si="3"/>
        <v>21134381.420000002</v>
      </c>
      <c r="M24" s="9">
        <f t="shared" ref="M24" si="4">SUM(M25:M33)</f>
        <v>23934705.609999999</v>
      </c>
      <c r="N24" s="10">
        <v>4781622.04</v>
      </c>
      <c r="O24" s="10">
        <f>SUM(O25:O33)</f>
        <v>38464337</v>
      </c>
      <c r="P24" s="10">
        <v>46288676.689999998</v>
      </c>
      <c r="Q24" s="10">
        <f t="shared" si="2"/>
        <v>241407095.69999996</v>
      </c>
    </row>
    <row r="25" spans="1:17">
      <c r="A25" s="11" t="s">
        <v>17</v>
      </c>
      <c r="B25" s="12">
        <v>21000000</v>
      </c>
      <c r="C25" s="12">
        <v>-3000000</v>
      </c>
      <c r="D25" s="46"/>
      <c r="E25" s="24">
        <v>167220</v>
      </c>
      <c r="F25" s="24">
        <v>824630</v>
      </c>
      <c r="G25" s="24">
        <v>1202514.92</v>
      </c>
      <c r="H25" s="26">
        <v>3815773</v>
      </c>
      <c r="I25" s="33">
        <v>192874.85</v>
      </c>
      <c r="J25" s="31">
        <v>1459070.53</v>
      </c>
      <c r="K25" s="31">
        <v>85260</v>
      </c>
      <c r="L25" s="31">
        <v>175416.15</v>
      </c>
      <c r="M25" s="36">
        <v>39174.97</v>
      </c>
      <c r="N25" s="26">
        <v>135096</v>
      </c>
      <c r="O25" s="36">
        <v>5660886.1299999999</v>
      </c>
      <c r="P25" s="36">
        <v>1347309.03</v>
      </c>
      <c r="Q25" s="10">
        <f t="shared" si="2"/>
        <v>15105225.58</v>
      </c>
    </row>
    <row r="26" spans="1:17">
      <c r="A26" s="11" t="s">
        <v>18</v>
      </c>
      <c r="B26" s="12">
        <v>900000</v>
      </c>
      <c r="C26" s="12">
        <v>3000000</v>
      </c>
      <c r="D26" s="46"/>
      <c r="E26" s="24">
        <v>0</v>
      </c>
      <c r="F26" s="24">
        <v>4720</v>
      </c>
      <c r="G26" s="24">
        <v>776440</v>
      </c>
      <c r="H26" s="26">
        <v>118944</v>
      </c>
      <c r="I26" s="33">
        <v>218496</v>
      </c>
      <c r="J26" s="31">
        <v>204388.6</v>
      </c>
      <c r="K26" s="31">
        <v>0</v>
      </c>
      <c r="L26" s="31">
        <v>82600</v>
      </c>
      <c r="M26" s="36">
        <v>199774</v>
      </c>
      <c r="N26" s="26">
        <v>0</v>
      </c>
      <c r="O26" s="36">
        <v>739364.4</v>
      </c>
      <c r="P26" s="36">
        <v>952245.84</v>
      </c>
      <c r="Q26" s="10">
        <f t="shared" si="2"/>
        <v>3296972.84</v>
      </c>
    </row>
    <row r="27" spans="1:17">
      <c r="A27" s="11" t="s">
        <v>19</v>
      </c>
      <c r="B27" s="12">
        <v>1170000</v>
      </c>
      <c r="C27" s="12"/>
      <c r="D27" s="46"/>
      <c r="E27" s="24">
        <v>255234</v>
      </c>
      <c r="F27" s="24">
        <v>0</v>
      </c>
      <c r="G27" s="24">
        <v>1600401.14</v>
      </c>
      <c r="H27" s="26">
        <v>222253</v>
      </c>
      <c r="I27" s="33">
        <v>652870.40000000002</v>
      </c>
      <c r="J27" s="31">
        <v>729063</v>
      </c>
      <c r="K27" s="31">
        <v>0</v>
      </c>
      <c r="L27" s="31">
        <v>12149.99</v>
      </c>
      <c r="M27" s="36">
        <v>1056550.1000000001</v>
      </c>
      <c r="N27" s="26">
        <v>146910</v>
      </c>
      <c r="O27" s="36">
        <v>2269824.4</v>
      </c>
      <c r="P27" s="36">
        <v>1481815</v>
      </c>
      <c r="Q27" s="10">
        <f t="shared" si="2"/>
        <v>8427071.0300000012</v>
      </c>
    </row>
    <row r="28" spans="1:17">
      <c r="A28" s="11" t="s">
        <v>20</v>
      </c>
      <c r="B28" s="26">
        <v>65468909</v>
      </c>
      <c r="C28" s="12">
        <f>-2534100-26000000-600000-7000000-2000000-3000000</f>
        <v>-41134100</v>
      </c>
      <c r="D28" s="46"/>
      <c r="E28" s="29">
        <v>2363726</v>
      </c>
      <c r="F28" s="29">
        <v>2265000</v>
      </c>
      <c r="G28" s="29">
        <v>4987209.0299999993</v>
      </c>
      <c r="H28" s="30">
        <v>4217021.84</v>
      </c>
      <c r="I28" s="33">
        <v>6177301.6099999994</v>
      </c>
      <c r="J28" s="31">
        <v>4233284.8</v>
      </c>
      <c r="K28" s="31">
        <v>3005638.2</v>
      </c>
      <c r="L28" s="31">
        <v>3623323.66</v>
      </c>
      <c r="M28" s="36">
        <v>10229763.370000001</v>
      </c>
      <c r="N28" s="30">
        <v>1688203.9</v>
      </c>
      <c r="O28" s="36">
        <v>8026202.5500000007</v>
      </c>
      <c r="P28" s="36">
        <v>11409001.189999999</v>
      </c>
      <c r="Q28" s="10">
        <f t="shared" si="2"/>
        <v>62225676.149999991</v>
      </c>
    </row>
    <row r="29" spans="1:17">
      <c r="A29" s="11" t="s">
        <v>21</v>
      </c>
      <c r="B29" s="12">
        <v>390000</v>
      </c>
      <c r="C29" s="12">
        <v>600000</v>
      </c>
      <c r="D29" s="46"/>
      <c r="E29" s="29">
        <v>79650</v>
      </c>
      <c r="F29" s="29">
        <v>0</v>
      </c>
      <c r="G29" s="29">
        <v>9626.75</v>
      </c>
      <c r="H29" s="30">
        <v>0</v>
      </c>
      <c r="I29" s="33">
        <v>23803.39</v>
      </c>
      <c r="J29" s="31">
        <v>2596.0100000000002</v>
      </c>
      <c r="K29" s="31">
        <v>0</v>
      </c>
      <c r="L29" s="31">
        <v>8958</v>
      </c>
      <c r="M29" s="36">
        <v>83760.2</v>
      </c>
      <c r="N29" s="30">
        <v>0</v>
      </c>
      <c r="O29" s="36">
        <v>47670.99</v>
      </c>
      <c r="P29" s="36">
        <v>137759.85999999999</v>
      </c>
      <c r="Q29" s="10">
        <f t="shared" si="2"/>
        <v>393825.19999999995</v>
      </c>
    </row>
    <row r="30" spans="1:17">
      <c r="A30" s="11" t="s">
        <v>22</v>
      </c>
      <c r="B30" s="12">
        <v>1250000</v>
      </c>
      <c r="C30" s="12">
        <f>-100000+100000+250000-250000+300000</f>
        <v>300000</v>
      </c>
      <c r="D30" s="46"/>
      <c r="E30" s="29">
        <v>134396.1</v>
      </c>
      <c r="F30" s="29">
        <v>-37229</v>
      </c>
      <c r="G30" s="29">
        <v>163047.37</v>
      </c>
      <c r="H30" s="30">
        <v>232907.22</v>
      </c>
      <c r="I30" s="33">
        <v>183197.91</v>
      </c>
      <c r="J30" s="31">
        <v>10431.200000000001</v>
      </c>
      <c r="K30" s="31">
        <v>112926</v>
      </c>
      <c r="L30" s="31">
        <v>309657.18</v>
      </c>
      <c r="M30" s="36">
        <v>115255.19</v>
      </c>
      <c r="N30" s="30">
        <v>570</v>
      </c>
      <c r="O30" s="36">
        <v>364236.77</v>
      </c>
      <c r="P30" s="36">
        <v>79363.5</v>
      </c>
      <c r="Q30" s="10">
        <f t="shared" si="2"/>
        <v>1668759.44</v>
      </c>
    </row>
    <row r="31" spans="1:17">
      <c r="A31" s="11" t="s">
        <v>23</v>
      </c>
      <c r="B31" s="12">
        <v>11715000</v>
      </c>
      <c r="C31" s="12">
        <f>2886577.4+4032100-2886577.4+3000000-4000000+1000000</f>
        <v>4032100</v>
      </c>
      <c r="D31" s="46"/>
      <c r="E31" s="29">
        <v>2139346.41</v>
      </c>
      <c r="F31" s="29">
        <v>811437.43</v>
      </c>
      <c r="G31" s="29">
        <v>10364644.77</v>
      </c>
      <c r="H31" s="30">
        <v>3636322.22</v>
      </c>
      <c r="I31" s="33">
        <v>7818874.4199999999</v>
      </c>
      <c r="J31" s="31">
        <v>7560890.5999999996</v>
      </c>
      <c r="K31" s="31">
        <v>-669230</v>
      </c>
      <c r="L31" s="31">
        <v>8993321.4800000004</v>
      </c>
      <c r="M31" s="36">
        <v>4766309.34</v>
      </c>
      <c r="N31" s="30">
        <v>527813.03</v>
      </c>
      <c r="O31" s="36">
        <v>8719501.1699999999</v>
      </c>
      <c r="P31" s="36">
        <v>10314796.689999999</v>
      </c>
      <c r="Q31" s="10">
        <f t="shared" si="2"/>
        <v>64984027.560000002</v>
      </c>
    </row>
    <row r="32" spans="1:17">
      <c r="A32" s="11" t="s">
        <v>41</v>
      </c>
      <c r="B32" s="15"/>
      <c r="C32" s="12"/>
      <c r="D32" s="46"/>
      <c r="E32" s="29">
        <v>0</v>
      </c>
      <c r="F32" s="29">
        <v>0</v>
      </c>
      <c r="G32" s="29">
        <v>0</v>
      </c>
      <c r="H32" s="30">
        <v>0</v>
      </c>
      <c r="I32" s="33">
        <v>0</v>
      </c>
      <c r="J32" s="31">
        <v>0</v>
      </c>
      <c r="K32" s="31">
        <v>0</v>
      </c>
      <c r="L32" s="31">
        <v>0</v>
      </c>
      <c r="M32" s="36">
        <v>0</v>
      </c>
      <c r="N32" s="30">
        <v>0</v>
      </c>
      <c r="O32" s="36">
        <v>0</v>
      </c>
      <c r="P32" s="36">
        <v>0</v>
      </c>
      <c r="Q32" s="10">
        <f t="shared" si="2"/>
        <v>0</v>
      </c>
    </row>
    <row r="33" spans="1:17">
      <c r="A33" s="11" t="s">
        <v>24</v>
      </c>
      <c r="B33" s="12">
        <v>59453744</v>
      </c>
      <c r="C33" s="12">
        <f>-1498000+5000000-7000000+2000000+1000000</f>
        <v>-498000</v>
      </c>
      <c r="D33" s="46"/>
      <c r="E33" s="29">
        <v>2965764.36</v>
      </c>
      <c r="F33" s="29">
        <v>553787.99</v>
      </c>
      <c r="G33" s="29">
        <v>10118040</v>
      </c>
      <c r="H33" s="30">
        <v>4143428.6</v>
      </c>
      <c r="I33" s="33">
        <v>7913693.25</v>
      </c>
      <c r="J33" s="31">
        <v>8614611.5199999996</v>
      </c>
      <c r="K33" s="31">
        <v>137073.5</v>
      </c>
      <c r="L33" s="31">
        <v>7928954.96</v>
      </c>
      <c r="M33" s="36">
        <v>7444118.4400000004</v>
      </c>
      <c r="N33" s="30">
        <v>2283029.11</v>
      </c>
      <c r="O33" s="36">
        <v>12636650.59</v>
      </c>
      <c r="P33" s="36">
        <v>20566385.580000002</v>
      </c>
      <c r="Q33" s="10">
        <f t="shared" si="2"/>
        <v>85305537.899999991</v>
      </c>
    </row>
    <row r="34" spans="1:17">
      <c r="A34" s="7" t="s">
        <v>25</v>
      </c>
      <c r="B34" s="13">
        <f>SUM(B35:B41)</f>
        <v>400000</v>
      </c>
      <c r="C34" s="13">
        <f>SUM(C35:C49)</f>
        <v>0</v>
      </c>
      <c r="D34" s="47"/>
      <c r="E34" s="9">
        <f>SUM(E35:E41)</f>
        <v>0</v>
      </c>
      <c r="F34" s="9">
        <f>SUM(F35:F41)</f>
        <v>0</v>
      </c>
      <c r="G34" s="9">
        <f>SUM(G35:G41)</f>
        <v>0</v>
      </c>
      <c r="H34" s="9">
        <f>SUM(H35:H41)</f>
        <v>0</v>
      </c>
      <c r="I34" s="9">
        <f>SUM(I35:I41)</f>
        <v>0</v>
      </c>
      <c r="J34" s="31">
        <v>0</v>
      </c>
      <c r="K34" s="31"/>
      <c r="L34" s="31"/>
      <c r="M34" s="31"/>
      <c r="N34" s="26">
        <v>0</v>
      </c>
      <c r="O34" s="26">
        <v>0</v>
      </c>
      <c r="P34" s="26">
        <v>0</v>
      </c>
      <c r="Q34" s="10">
        <f t="shared" si="2"/>
        <v>0</v>
      </c>
    </row>
    <row r="35" spans="1:17">
      <c r="A35" s="11" t="s">
        <v>26</v>
      </c>
      <c r="B35" s="24">
        <v>400000</v>
      </c>
      <c r="C35" s="12">
        <f>-1000000+1000000</f>
        <v>0</v>
      </c>
      <c r="D35" s="46"/>
      <c r="E35" s="24"/>
      <c r="F35" s="24"/>
      <c r="G35" s="24"/>
      <c r="H35" s="26"/>
      <c r="I35" s="26"/>
      <c r="J35" s="31">
        <v>0</v>
      </c>
      <c r="K35" s="31"/>
      <c r="L35" s="31"/>
      <c r="M35" s="31"/>
      <c r="N35" s="26">
        <v>0</v>
      </c>
      <c r="O35" s="26">
        <v>0</v>
      </c>
      <c r="P35" s="26">
        <v>0</v>
      </c>
      <c r="Q35" s="10">
        <f t="shared" si="2"/>
        <v>0</v>
      </c>
    </row>
    <row r="36" spans="1:17">
      <c r="A36" s="11" t="s">
        <v>42</v>
      </c>
      <c r="B36" s="15"/>
      <c r="C36" s="12"/>
      <c r="D36" s="46"/>
      <c r="E36" s="24"/>
      <c r="F36" s="24"/>
      <c r="G36" s="24"/>
      <c r="H36" s="26"/>
      <c r="I36" s="26"/>
      <c r="J36" s="31">
        <v>0</v>
      </c>
      <c r="K36" s="31"/>
      <c r="L36" s="31"/>
      <c r="M36" s="31"/>
      <c r="N36" s="26">
        <v>0</v>
      </c>
      <c r="O36" s="26">
        <v>0</v>
      </c>
      <c r="P36" s="26">
        <v>0</v>
      </c>
      <c r="Q36" s="10">
        <f t="shared" si="2"/>
        <v>0</v>
      </c>
    </row>
    <row r="37" spans="1:17">
      <c r="A37" s="11" t="s">
        <v>43</v>
      </c>
      <c r="B37" s="15"/>
      <c r="C37" s="12"/>
      <c r="D37" s="46"/>
      <c r="E37" s="24"/>
      <c r="F37" s="24"/>
      <c r="G37" s="24"/>
      <c r="H37" s="26"/>
      <c r="I37" s="26"/>
      <c r="J37" s="31">
        <v>0</v>
      </c>
      <c r="K37" s="31"/>
      <c r="L37" s="31"/>
      <c r="M37" s="31"/>
      <c r="N37" s="26">
        <v>0</v>
      </c>
      <c r="O37" s="26">
        <v>0</v>
      </c>
      <c r="P37" s="26">
        <v>0</v>
      </c>
      <c r="Q37" s="10">
        <f t="shared" si="2"/>
        <v>0</v>
      </c>
    </row>
    <row r="38" spans="1:17">
      <c r="A38" s="11" t="s">
        <v>44</v>
      </c>
      <c r="B38" s="15"/>
      <c r="C38" s="12"/>
      <c r="D38" s="46"/>
      <c r="E38" s="24"/>
      <c r="F38" s="24"/>
      <c r="G38" s="24"/>
      <c r="H38" s="26"/>
      <c r="I38" s="26"/>
      <c r="J38" s="31">
        <v>0</v>
      </c>
      <c r="K38" s="31"/>
      <c r="L38" s="31"/>
      <c r="M38" s="31"/>
      <c r="N38" s="26">
        <v>0</v>
      </c>
      <c r="O38" s="26">
        <v>0</v>
      </c>
      <c r="P38" s="26">
        <v>0</v>
      </c>
      <c r="Q38" s="10">
        <f t="shared" si="2"/>
        <v>0</v>
      </c>
    </row>
    <row r="39" spans="1:17">
      <c r="A39" s="11" t="s">
        <v>45</v>
      </c>
      <c r="B39" s="15"/>
      <c r="C39" s="12"/>
      <c r="D39" s="46"/>
      <c r="E39" s="24"/>
      <c r="F39" s="24"/>
      <c r="G39" s="24"/>
      <c r="H39" s="26"/>
      <c r="I39" s="26"/>
      <c r="J39" s="31">
        <v>0</v>
      </c>
      <c r="K39" s="31"/>
      <c r="L39" s="31"/>
      <c r="M39" s="31"/>
      <c r="N39" s="26">
        <v>0</v>
      </c>
      <c r="O39" s="26">
        <v>0</v>
      </c>
      <c r="P39" s="26">
        <v>0</v>
      </c>
      <c r="Q39" s="10">
        <f t="shared" si="2"/>
        <v>0</v>
      </c>
    </row>
    <row r="40" spans="1:17">
      <c r="A40" s="11" t="s">
        <v>27</v>
      </c>
      <c r="B40" s="15"/>
      <c r="C40" s="12"/>
      <c r="D40" s="46"/>
      <c r="E40" s="24"/>
      <c r="F40" s="24"/>
      <c r="G40" s="24"/>
      <c r="H40" s="26"/>
      <c r="I40" s="26"/>
      <c r="J40" s="31">
        <v>0</v>
      </c>
      <c r="K40" s="31"/>
      <c r="L40" s="31"/>
      <c r="M40" s="31"/>
      <c r="N40" s="26">
        <v>0</v>
      </c>
      <c r="O40" s="26">
        <v>0</v>
      </c>
      <c r="P40" s="26">
        <v>0</v>
      </c>
      <c r="Q40" s="10">
        <f t="shared" si="2"/>
        <v>0</v>
      </c>
    </row>
    <row r="41" spans="1:17">
      <c r="A41" s="11" t="s">
        <v>46</v>
      </c>
      <c r="B41" s="15"/>
      <c r="C41" s="12"/>
      <c r="D41" s="46"/>
      <c r="E41" s="24"/>
      <c r="F41" s="24"/>
      <c r="G41" s="24"/>
      <c r="H41" s="26"/>
      <c r="I41" s="26"/>
      <c r="J41" s="31">
        <v>0</v>
      </c>
      <c r="K41" s="31"/>
      <c r="L41" s="31"/>
      <c r="M41" s="31"/>
      <c r="N41" s="26">
        <v>0</v>
      </c>
      <c r="O41" s="26">
        <v>0</v>
      </c>
      <c r="P41" s="26">
        <v>0</v>
      </c>
      <c r="Q41" s="10">
        <f t="shared" si="2"/>
        <v>0</v>
      </c>
    </row>
    <row r="42" spans="1:17">
      <c r="A42" s="7" t="s">
        <v>47</v>
      </c>
      <c r="B42" s="16">
        <f>SUM(B43:B49)</f>
        <v>0</v>
      </c>
      <c r="C42" s="12"/>
      <c r="D42" s="46"/>
      <c r="E42" s="9">
        <f>SUM(E43:E49)</f>
        <v>0</v>
      </c>
      <c r="F42" s="9">
        <f>SUM(F43:F49)</f>
        <v>0</v>
      </c>
      <c r="G42" s="9">
        <f>SUM(G43:G49)</f>
        <v>0</v>
      </c>
      <c r="H42" s="9">
        <f>SUM(H43:H49)</f>
        <v>0</v>
      </c>
      <c r="I42" s="9">
        <f>SUM(I43:I49)</f>
        <v>0</v>
      </c>
      <c r="J42" s="31">
        <v>0</v>
      </c>
      <c r="K42" s="31"/>
      <c r="L42" s="31"/>
      <c r="M42" s="31"/>
      <c r="N42" s="26">
        <v>0</v>
      </c>
      <c r="O42" s="26">
        <v>0</v>
      </c>
      <c r="P42" s="26">
        <v>0</v>
      </c>
      <c r="Q42" s="10">
        <f t="shared" si="2"/>
        <v>0</v>
      </c>
    </row>
    <row r="43" spans="1:17">
      <c r="A43" s="11" t="s">
        <v>48</v>
      </c>
      <c r="B43" s="15"/>
      <c r="C43" s="12"/>
      <c r="D43" s="46"/>
      <c r="E43" s="24"/>
      <c r="F43" s="24"/>
      <c r="G43" s="24"/>
      <c r="H43" s="26"/>
      <c r="I43" s="26"/>
      <c r="J43" s="31">
        <v>0</v>
      </c>
      <c r="K43" s="31"/>
      <c r="L43" s="31"/>
      <c r="M43" s="31"/>
      <c r="N43" s="26">
        <v>0</v>
      </c>
      <c r="O43" s="26">
        <v>0</v>
      </c>
      <c r="P43" s="26">
        <v>0</v>
      </c>
      <c r="Q43" s="10">
        <f t="shared" si="2"/>
        <v>0</v>
      </c>
    </row>
    <row r="44" spans="1:17">
      <c r="A44" s="11" t="s">
        <v>49</v>
      </c>
      <c r="B44" s="15"/>
      <c r="C44" s="12"/>
      <c r="D44" s="46"/>
      <c r="E44" s="24"/>
      <c r="F44" s="24"/>
      <c r="G44" s="24"/>
      <c r="H44" s="26"/>
      <c r="I44" s="26"/>
      <c r="J44" s="31">
        <v>0</v>
      </c>
      <c r="K44" s="31"/>
      <c r="L44" s="31"/>
      <c r="M44" s="31"/>
      <c r="N44" s="26">
        <v>0</v>
      </c>
      <c r="O44" s="26">
        <v>0</v>
      </c>
      <c r="P44" s="26">
        <v>0</v>
      </c>
      <c r="Q44" s="10">
        <f t="shared" si="2"/>
        <v>0</v>
      </c>
    </row>
    <row r="45" spans="1:17">
      <c r="A45" s="11" t="s">
        <v>50</v>
      </c>
      <c r="B45" s="15"/>
      <c r="C45" s="12"/>
      <c r="D45" s="46"/>
      <c r="E45" s="24"/>
      <c r="F45" s="24"/>
      <c r="G45" s="24"/>
      <c r="H45" s="26"/>
      <c r="I45" s="26"/>
      <c r="J45" s="31">
        <v>0</v>
      </c>
      <c r="K45" s="31"/>
      <c r="L45" s="31"/>
      <c r="M45" s="31"/>
      <c r="N45" s="26">
        <v>0</v>
      </c>
      <c r="O45" s="26">
        <v>0</v>
      </c>
      <c r="P45" s="26">
        <v>0</v>
      </c>
      <c r="Q45" s="10">
        <f t="shared" si="2"/>
        <v>0</v>
      </c>
    </row>
    <row r="46" spans="1:17">
      <c r="A46" s="11" t="s">
        <v>51</v>
      </c>
      <c r="B46" s="15"/>
      <c r="C46" s="12"/>
      <c r="D46" s="46"/>
      <c r="E46" s="24"/>
      <c r="F46" s="24"/>
      <c r="G46" s="24"/>
      <c r="H46" s="26"/>
      <c r="I46" s="26"/>
      <c r="J46" s="31">
        <v>0</v>
      </c>
      <c r="K46" s="31"/>
      <c r="L46" s="31"/>
      <c r="M46" s="31"/>
      <c r="N46" s="26">
        <v>0</v>
      </c>
      <c r="O46" s="26">
        <v>0</v>
      </c>
      <c r="P46" s="26">
        <v>0</v>
      </c>
      <c r="Q46" s="10">
        <f t="shared" si="2"/>
        <v>0</v>
      </c>
    </row>
    <row r="47" spans="1:17">
      <c r="A47" s="11" t="s">
        <v>52</v>
      </c>
      <c r="B47" s="15"/>
      <c r="C47" s="12"/>
      <c r="D47" s="46"/>
      <c r="E47" s="24"/>
      <c r="F47" s="24"/>
      <c r="G47" s="24"/>
      <c r="H47" s="26"/>
      <c r="I47" s="26"/>
      <c r="J47" s="31">
        <v>0</v>
      </c>
      <c r="K47" s="31"/>
      <c r="L47" s="31"/>
      <c r="M47" s="31"/>
      <c r="N47" s="26">
        <v>0</v>
      </c>
      <c r="O47" s="26">
        <v>0</v>
      </c>
      <c r="P47" s="26">
        <v>0</v>
      </c>
      <c r="Q47" s="10">
        <f t="shared" si="2"/>
        <v>0</v>
      </c>
    </row>
    <row r="48" spans="1:17">
      <c r="A48" s="11" t="s">
        <v>53</v>
      </c>
      <c r="B48" s="15"/>
      <c r="C48" s="12"/>
      <c r="D48" s="46"/>
      <c r="E48" s="24"/>
      <c r="F48" s="24"/>
      <c r="G48" s="24"/>
      <c r="H48" s="26"/>
      <c r="I48" s="26"/>
      <c r="J48" s="31">
        <v>0</v>
      </c>
      <c r="K48" s="31"/>
      <c r="L48" s="31"/>
      <c r="M48" s="31"/>
      <c r="N48" s="26">
        <v>0</v>
      </c>
      <c r="O48" s="26">
        <v>0</v>
      </c>
      <c r="P48" s="26">
        <v>0</v>
      </c>
      <c r="Q48" s="10">
        <f t="shared" si="2"/>
        <v>0</v>
      </c>
    </row>
    <row r="49" spans="1:17">
      <c r="A49" s="11" t="s">
        <v>54</v>
      </c>
      <c r="B49" s="15"/>
      <c r="C49" s="12"/>
      <c r="D49" s="46"/>
      <c r="E49" s="24"/>
      <c r="F49" s="24"/>
      <c r="G49" s="24"/>
      <c r="H49" s="26"/>
      <c r="I49" s="26"/>
      <c r="J49" s="31">
        <v>0</v>
      </c>
      <c r="K49" s="31"/>
      <c r="L49" s="31"/>
      <c r="M49" s="31"/>
      <c r="N49" s="26">
        <v>0</v>
      </c>
      <c r="O49" s="26">
        <v>0</v>
      </c>
      <c r="P49" s="26">
        <v>0</v>
      </c>
      <c r="Q49" s="10">
        <f t="shared" si="2"/>
        <v>0</v>
      </c>
    </row>
    <row r="50" spans="1:17">
      <c r="A50" s="7" t="s">
        <v>28</v>
      </c>
      <c r="B50" s="9">
        <f>SUM(B51:B59)</f>
        <v>10950000</v>
      </c>
      <c r="C50" s="13">
        <f>SUM(C51:C59)</f>
        <v>31700000</v>
      </c>
      <c r="D50" s="47"/>
      <c r="E50" s="9">
        <f t="shared" ref="E50:L50" si="5">SUM(E51:E59)</f>
        <v>3972111.45</v>
      </c>
      <c r="F50" s="9">
        <f t="shared" si="5"/>
        <v>-162618</v>
      </c>
      <c r="G50" s="9">
        <f t="shared" si="5"/>
        <v>754203.67</v>
      </c>
      <c r="H50" s="9">
        <f t="shared" si="5"/>
        <v>962267.77</v>
      </c>
      <c r="I50" s="9">
        <f t="shared" si="5"/>
        <v>2111731.23</v>
      </c>
      <c r="J50" s="9">
        <f t="shared" si="5"/>
        <v>3075132.67</v>
      </c>
      <c r="K50" s="9">
        <f t="shared" si="5"/>
        <v>-77880</v>
      </c>
      <c r="L50" s="9">
        <f t="shared" si="5"/>
        <v>1759323.6</v>
      </c>
      <c r="M50" s="9">
        <f t="shared" ref="M50" si="6">SUM(M51:M59)</f>
        <v>1641991.9100000001</v>
      </c>
      <c r="N50" s="10">
        <v>56640</v>
      </c>
      <c r="O50" s="10">
        <f>SUM(O51:O59)</f>
        <v>5232006.3</v>
      </c>
      <c r="P50" s="10">
        <v>6058614.5499999998</v>
      </c>
      <c r="Q50" s="10">
        <f t="shared" si="2"/>
        <v>25383525.150000002</v>
      </c>
    </row>
    <row r="51" spans="1:17">
      <c r="A51" s="11" t="s">
        <v>29</v>
      </c>
      <c r="B51" s="12">
        <v>2000000</v>
      </c>
      <c r="C51" s="12">
        <f>-1400000-1000000-500000-1000000-500000+100000-100000</f>
        <v>-4400000</v>
      </c>
      <c r="D51" s="46"/>
      <c r="E51" s="24">
        <v>902816.59</v>
      </c>
      <c r="F51" s="24">
        <v>-4720</v>
      </c>
      <c r="G51" s="26">
        <v>179959</v>
      </c>
      <c r="H51" s="26">
        <v>0</v>
      </c>
      <c r="I51" s="33">
        <v>747027.62</v>
      </c>
      <c r="J51" s="31">
        <v>821904</v>
      </c>
      <c r="K51" s="31">
        <v>0</v>
      </c>
      <c r="L51" s="31">
        <v>18880</v>
      </c>
      <c r="M51" s="36">
        <v>719748.11</v>
      </c>
      <c r="N51" s="26">
        <v>0</v>
      </c>
      <c r="O51" s="36">
        <v>1271768.6399999999</v>
      </c>
      <c r="P51" s="36">
        <v>1463279.19</v>
      </c>
      <c r="Q51" s="10">
        <f t="shared" si="2"/>
        <v>6120663.1500000004</v>
      </c>
    </row>
    <row r="52" spans="1:17">
      <c r="A52" s="11" t="s">
        <v>30</v>
      </c>
      <c r="B52" s="12"/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>
        <v>0</v>
      </c>
      <c r="K52" s="31">
        <v>0</v>
      </c>
      <c r="L52" s="31">
        <v>0</v>
      </c>
      <c r="M52" s="36">
        <v>0</v>
      </c>
      <c r="N52" s="26">
        <v>0</v>
      </c>
      <c r="O52" s="36">
        <v>59991.199999999997</v>
      </c>
      <c r="P52" s="36">
        <v>0</v>
      </c>
      <c r="Q52" s="10">
        <f t="shared" si="2"/>
        <v>59991.199999999997</v>
      </c>
    </row>
    <row r="53" spans="1:17">
      <c r="A53" s="11" t="s">
        <v>31</v>
      </c>
      <c r="B53" s="12">
        <v>3000000</v>
      </c>
      <c r="C53" s="12">
        <f>-600000+4000000+26000000+5000000</f>
        <v>34400000</v>
      </c>
      <c r="D53" s="46"/>
      <c r="E53" s="24">
        <v>1888906.86</v>
      </c>
      <c r="F53" s="24">
        <v>-133000</v>
      </c>
      <c r="G53" s="26">
        <v>49560</v>
      </c>
      <c r="H53" s="26">
        <v>87320</v>
      </c>
      <c r="I53" s="33">
        <v>749741.25</v>
      </c>
      <c r="J53" s="31">
        <v>1712787.35</v>
      </c>
      <c r="K53" s="31">
        <v>0</v>
      </c>
      <c r="L53" s="31">
        <v>762598.6</v>
      </c>
      <c r="M53" s="36">
        <v>455057.56</v>
      </c>
      <c r="N53" s="26">
        <v>0</v>
      </c>
      <c r="O53" s="36">
        <v>2778724.9</v>
      </c>
      <c r="P53" s="36">
        <v>3788535.36</v>
      </c>
      <c r="Q53" s="10">
        <f t="shared" si="2"/>
        <v>12140231.879999999</v>
      </c>
    </row>
    <row r="54" spans="1:17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>
        <v>0</v>
      </c>
      <c r="K54" s="31">
        <v>0</v>
      </c>
      <c r="L54" s="31">
        <v>0</v>
      </c>
      <c r="M54" s="36">
        <v>0</v>
      </c>
      <c r="N54" s="26">
        <v>0</v>
      </c>
      <c r="O54" s="36">
        <v>0</v>
      </c>
      <c r="P54" s="36">
        <v>0</v>
      </c>
      <c r="Q54" s="10">
        <f t="shared" si="2"/>
        <v>0</v>
      </c>
    </row>
    <row r="55" spans="1:17">
      <c r="A55" s="11" t="s">
        <v>33</v>
      </c>
      <c r="B55" s="12">
        <v>2000000</v>
      </c>
      <c r="C55" s="12">
        <f>800000-1500000+500000-2000000+2000000+500000+200000</f>
        <v>500000</v>
      </c>
      <c r="D55" s="46"/>
      <c r="E55" s="24">
        <v>580240</v>
      </c>
      <c r="F55" s="24">
        <v>0</v>
      </c>
      <c r="G55" s="26">
        <v>344683.9</v>
      </c>
      <c r="H55" s="26">
        <v>874947.77</v>
      </c>
      <c r="I55" s="33">
        <v>221361.56</v>
      </c>
      <c r="J55" s="31">
        <v>462561.32</v>
      </c>
      <c r="K55" s="31">
        <v>0</v>
      </c>
      <c r="L55" s="31">
        <v>977845</v>
      </c>
      <c r="M55" s="36">
        <v>416583.12</v>
      </c>
      <c r="N55" s="26">
        <v>0</v>
      </c>
      <c r="O55" s="36">
        <v>570176</v>
      </c>
      <c r="P55" s="36">
        <v>806800</v>
      </c>
      <c r="Q55" s="10">
        <f t="shared" si="2"/>
        <v>5255198.67</v>
      </c>
    </row>
    <row r="56" spans="1:17">
      <c r="A56" s="11" t="s">
        <v>55</v>
      </c>
      <c r="B56" s="12"/>
      <c r="C56" s="12">
        <v>600000</v>
      </c>
      <c r="D56" s="46"/>
      <c r="E56" s="24">
        <v>0</v>
      </c>
      <c r="F56" s="24">
        <v>0</v>
      </c>
      <c r="G56" s="26">
        <v>180000.77</v>
      </c>
      <c r="H56" s="26">
        <v>0</v>
      </c>
      <c r="I56" s="33">
        <v>393600.8</v>
      </c>
      <c r="J56" s="31">
        <v>0</v>
      </c>
      <c r="K56" s="31">
        <v>0</v>
      </c>
      <c r="L56" s="31">
        <v>0</v>
      </c>
      <c r="M56" s="36">
        <v>50603.12</v>
      </c>
      <c r="N56" s="26">
        <v>56640</v>
      </c>
      <c r="O56" s="36">
        <v>289385.56</v>
      </c>
      <c r="P56" s="36">
        <v>0</v>
      </c>
      <c r="Q56" s="10">
        <f t="shared" si="2"/>
        <v>970230.25</v>
      </c>
    </row>
    <row r="57" spans="1:17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>
        <v>0</v>
      </c>
      <c r="K57" s="31">
        <v>0</v>
      </c>
      <c r="L57" s="31">
        <v>0</v>
      </c>
      <c r="M57" s="36">
        <v>0</v>
      </c>
      <c r="N57" s="26">
        <v>0</v>
      </c>
      <c r="O57" s="36">
        <v>0</v>
      </c>
      <c r="P57" s="36">
        <v>0</v>
      </c>
      <c r="Q57" s="10">
        <f t="shared" si="2"/>
        <v>0</v>
      </c>
    </row>
    <row r="58" spans="1:17">
      <c r="A58" s="11" t="s">
        <v>34</v>
      </c>
      <c r="B58" s="12">
        <v>950000</v>
      </c>
      <c r="C58" s="12"/>
      <c r="D58" s="46"/>
      <c r="E58" s="24">
        <v>0</v>
      </c>
      <c r="F58" s="24">
        <v>0</v>
      </c>
      <c r="G58" s="26">
        <v>0</v>
      </c>
      <c r="H58" s="26">
        <v>0</v>
      </c>
      <c r="I58" s="26">
        <v>0</v>
      </c>
      <c r="J58" s="31">
        <v>77880</v>
      </c>
      <c r="K58" s="31">
        <v>-77880</v>
      </c>
      <c r="L58" s="31">
        <v>0</v>
      </c>
      <c r="M58" s="36">
        <v>0</v>
      </c>
      <c r="N58" s="26">
        <v>0</v>
      </c>
      <c r="O58" s="36">
        <v>261960</v>
      </c>
      <c r="P58" s="36">
        <v>0</v>
      </c>
      <c r="Q58" s="10">
        <f t="shared" si="2"/>
        <v>261960</v>
      </c>
    </row>
    <row r="59" spans="1:17">
      <c r="A59" s="11" t="s">
        <v>57</v>
      </c>
      <c r="B59" s="12"/>
      <c r="C59" s="12">
        <v>600000</v>
      </c>
      <c r="D59" s="46"/>
      <c r="E59" s="24">
        <v>600148</v>
      </c>
      <c r="F59" s="24">
        <v>-24898</v>
      </c>
      <c r="G59" s="26">
        <v>0</v>
      </c>
      <c r="H59" s="26">
        <v>0</v>
      </c>
      <c r="I59" s="26">
        <v>0</v>
      </c>
      <c r="J59" s="31">
        <v>0</v>
      </c>
      <c r="K59" s="31">
        <v>0</v>
      </c>
      <c r="L59" s="31">
        <v>0</v>
      </c>
      <c r="M59" s="36">
        <v>0</v>
      </c>
      <c r="N59" s="26">
        <v>0</v>
      </c>
      <c r="O59" s="36">
        <v>0</v>
      </c>
      <c r="P59" s="36">
        <v>0</v>
      </c>
      <c r="Q59" s="10">
        <f t="shared" si="2"/>
        <v>575250</v>
      </c>
    </row>
    <row r="60" spans="1:17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f>SUM(E61:E64)</f>
        <v>0</v>
      </c>
      <c r="F60" s="9">
        <f>SUM(F61:F64)</f>
        <v>0</v>
      </c>
      <c r="G60" s="9">
        <f>SUM(G61:G64)</f>
        <v>0</v>
      </c>
      <c r="H60" s="9">
        <f>SUM(H61:H64)</f>
        <v>0</v>
      </c>
      <c r="I60" s="9">
        <f>SUM(I61:I64)</f>
        <v>0</v>
      </c>
      <c r="J60" s="31">
        <v>0</v>
      </c>
      <c r="K60" s="31"/>
      <c r="L60" s="31"/>
      <c r="M60" s="31"/>
      <c r="N60" s="26">
        <v>0</v>
      </c>
      <c r="O60" s="26">
        <v>0</v>
      </c>
      <c r="P60" s="26">
        <v>0</v>
      </c>
      <c r="Q60" s="10">
        <f t="shared" si="2"/>
        <v>0</v>
      </c>
    </row>
    <row r="61" spans="1:17">
      <c r="A61" s="11" t="s">
        <v>59</v>
      </c>
      <c r="B61" s="12"/>
      <c r="C61" s="12"/>
      <c r="D61" s="46"/>
      <c r="E61" s="24"/>
      <c r="F61" s="24"/>
      <c r="G61" s="28"/>
      <c r="H61" s="26"/>
      <c r="I61" s="26"/>
      <c r="J61" s="31">
        <v>0</v>
      </c>
      <c r="K61" s="31"/>
      <c r="L61" s="31"/>
      <c r="M61" s="31"/>
      <c r="N61" s="26">
        <v>0</v>
      </c>
      <c r="O61" s="26">
        <v>0</v>
      </c>
      <c r="P61" s="26">
        <v>0</v>
      </c>
      <c r="Q61" s="10">
        <f t="shared" si="2"/>
        <v>0</v>
      </c>
    </row>
    <row r="62" spans="1:17">
      <c r="A62" s="11" t="s">
        <v>60</v>
      </c>
      <c r="B62" s="12"/>
      <c r="C62" s="12"/>
      <c r="D62" s="46"/>
      <c r="E62" s="24"/>
      <c r="F62" s="24"/>
      <c r="G62" s="24"/>
      <c r="H62" s="26"/>
      <c r="I62" s="26"/>
      <c r="J62" s="31">
        <v>0</v>
      </c>
      <c r="K62" s="31"/>
      <c r="L62" s="31"/>
      <c r="M62" s="31"/>
      <c r="N62" s="26">
        <v>0</v>
      </c>
      <c r="O62" s="26">
        <v>0</v>
      </c>
      <c r="P62" s="26">
        <v>0</v>
      </c>
      <c r="Q62" s="10">
        <f t="shared" si="2"/>
        <v>0</v>
      </c>
    </row>
    <row r="63" spans="1:17">
      <c r="A63" s="11" t="s">
        <v>61</v>
      </c>
      <c r="B63" s="12"/>
      <c r="C63" s="12"/>
      <c r="D63" s="46"/>
      <c r="E63" s="24"/>
      <c r="F63" s="24"/>
      <c r="G63" s="24"/>
      <c r="H63" s="26"/>
      <c r="I63" s="26"/>
      <c r="J63" s="31">
        <v>0</v>
      </c>
      <c r="K63" s="31"/>
      <c r="L63" s="31"/>
      <c r="M63" s="31"/>
      <c r="N63" s="26">
        <v>0</v>
      </c>
      <c r="O63" s="26">
        <v>0</v>
      </c>
      <c r="P63" s="26">
        <v>0</v>
      </c>
      <c r="Q63" s="10">
        <f t="shared" si="2"/>
        <v>0</v>
      </c>
    </row>
    <row r="64" spans="1:17" ht="29">
      <c r="A64" s="17" t="s">
        <v>62</v>
      </c>
      <c r="B64" s="12"/>
      <c r="C64" s="12"/>
      <c r="D64" s="46"/>
      <c r="E64" s="24"/>
      <c r="F64" s="24"/>
      <c r="G64" s="24"/>
      <c r="H64" s="26"/>
      <c r="I64" s="26"/>
      <c r="J64" s="31">
        <v>0</v>
      </c>
      <c r="K64" s="31"/>
      <c r="L64" s="31"/>
      <c r="M64" s="31"/>
      <c r="N64" s="26">
        <v>0</v>
      </c>
      <c r="O64" s="26">
        <v>0</v>
      </c>
      <c r="P64" s="26">
        <v>0</v>
      </c>
      <c r="Q64" s="10">
        <f t="shared" si="2"/>
        <v>0</v>
      </c>
    </row>
    <row r="65" spans="1:17">
      <c r="A65" s="7" t="s">
        <v>63</v>
      </c>
      <c r="B65" s="16">
        <f>SUM(B66:B67)</f>
        <v>0</v>
      </c>
      <c r="C65" s="12"/>
      <c r="D65" s="46"/>
      <c r="E65" s="9">
        <f>SUM(E66:E71)</f>
        <v>0</v>
      </c>
      <c r="F65" s="9">
        <f>SUM(F66:F71)</f>
        <v>0</v>
      </c>
      <c r="G65" s="9">
        <f>SUM(G66:G71)</f>
        <v>0</v>
      </c>
      <c r="H65" s="9">
        <f>SUM(H66:H71)</f>
        <v>0</v>
      </c>
      <c r="I65" s="9">
        <f>SUM(I66:I71)</f>
        <v>0</v>
      </c>
      <c r="J65" s="31">
        <v>0</v>
      </c>
      <c r="K65" s="31"/>
      <c r="L65" s="31"/>
      <c r="M65" s="31"/>
      <c r="N65" s="26">
        <v>0</v>
      </c>
      <c r="O65" s="26">
        <v>0</v>
      </c>
      <c r="P65" s="26">
        <v>0</v>
      </c>
      <c r="Q65" s="10">
        <f t="shared" si="2"/>
        <v>0</v>
      </c>
    </row>
    <row r="66" spans="1:17">
      <c r="A66" s="11" t="s">
        <v>64</v>
      </c>
      <c r="B66" s="15"/>
      <c r="C66" s="12"/>
      <c r="D66" s="46"/>
      <c r="E66" s="24"/>
      <c r="F66" s="24"/>
      <c r="G66" s="24"/>
      <c r="H66" s="26"/>
      <c r="I66" s="26"/>
      <c r="J66" s="31">
        <v>0</v>
      </c>
      <c r="K66" s="31"/>
      <c r="L66" s="31"/>
      <c r="M66" s="31"/>
      <c r="N66" s="26">
        <v>0</v>
      </c>
      <c r="O66" s="26">
        <v>0</v>
      </c>
      <c r="P66" s="26">
        <v>0</v>
      </c>
      <c r="Q66" s="10">
        <f t="shared" si="2"/>
        <v>0</v>
      </c>
    </row>
    <row r="67" spans="1:17">
      <c r="A67" s="11" t="s">
        <v>65</v>
      </c>
      <c r="B67" s="15"/>
      <c r="C67" s="12"/>
      <c r="D67" s="46"/>
      <c r="E67" s="24"/>
      <c r="F67" s="24"/>
      <c r="G67" s="24"/>
      <c r="H67" s="26"/>
      <c r="I67" s="26"/>
      <c r="J67" s="31">
        <v>0</v>
      </c>
      <c r="K67" s="31"/>
      <c r="L67" s="31"/>
      <c r="M67" s="31"/>
      <c r="N67" s="26">
        <v>0</v>
      </c>
      <c r="O67" s="26">
        <v>0</v>
      </c>
      <c r="P67" s="26">
        <v>0</v>
      </c>
      <c r="Q67" s="10">
        <f t="shared" si="2"/>
        <v>0</v>
      </c>
    </row>
    <row r="68" spans="1:17">
      <c r="A68" s="7" t="s">
        <v>66</v>
      </c>
      <c r="B68" s="16">
        <f>SUM(B69:B71)</f>
        <v>0</v>
      </c>
      <c r="C68" s="12"/>
      <c r="D68" s="46"/>
      <c r="E68" s="9"/>
      <c r="F68" s="24"/>
      <c r="G68" s="24"/>
      <c r="H68" s="26"/>
      <c r="I68" s="26"/>
      <c r="J68" s="31">
        <v>0</v>
      </c>
      <c r="K68" s="31"/>
      <c r="L68" s="31"/>
      <c r="M68" s="31"/>
      <c r="N68" s="26">
        <v>0</v>
      </c>
      <c r="O68" s="26">
        <v>0</v>
      </c>
      <c r="P68" s="26">
        <v>0</v>
      </c>
      <c r="Q68" s="10">
        <f t="shared" si="2"/>
        <v>0</v>
      </c>
    </row>
    <row r="69" spans="1:17">
      <c r="A69" s="11" t="s">
        <v>67</v>
      </c>
      <c r="B69" s="15"/>
      <c r="C69" s="12"/>
      <c r="D69" s="46"/>
      <c r="E69" s="24"/>
      <c r="F69" s="24"/>
      <c r="G69" s="24"/>
      <c r="H69" s="26"/>
      <c r="I69" s="26"/>
      <c r="J69" s="31">
        <v>0</v>
      </c>
      <c r="K69" s="31"/>
      <c r="L69" s="31"/>
      <c r="M69" s="31"/>
      <c r="N69" s="26">
        <v>0</v>
      </c>
      <c r="O69" s="26">
        <v>0</v>
      </c>
      <c r="P69" s="26">
        <v>0</v>
      </c>
      <c r="Q69" s="10">
        <f t="shared" si="2"/>
        <v>0</v>
      </c>
    </row>
    <row r="70" spans="1:17">
      <c r="A70" s="11" t="s">
        <v>68</v>
      </c>
      <c r="B70" s="15"/>
      <c r="C70" s="12"/>
      <c r="D70" s="46"/>
      <c r="E70" s="24"/>
      <c r="F70" s="24"/>
      <c r="G70" s="24"/>
      <c r="H70" s="26"/>
      <c r="I70" s="26"/>
      <c r="J70" s="31">
        <v>0</v>
      </c>
      <c r="K70" s="31"/>
      <c r="L70" s="31"/>
      <c r="M70" s="31"/>
      <c r="N70" s="26">
        <v>0</v>
      </c>
      <c r="O70" s="26">
        <v>0</v>
      </c>
      <c r="P70" s="26">
        <v>0</v>
      </c>
      <c r="Q70" s="10">
        <f t="shared" si="2"/>
        <v>0</v>
      </c>
    </row>
    <row r="71" spans="1:17">
      <c r="A71" s="11" t="s">
        <v>69</v>
      </c>
      <c r="B71" s="15"/>
      <c r="C71" s="12"/>
      <c r="D71" s="46"/>
      <c r="E71" s="24"/>
      <c r="F71" s="24"/>
      <c r="G71" s="24"/>
      <c r="H71" s="26"/>
      <c r="I71" s="26"/>
      <c r="J71" s="31">
        <v>0</v>
      </c>
      <c r="K71" s="31"/>
      <c r="L71" s="31"/>
      <c r="M71" s="31"/>
      <c r="N71" s="26">
        <v>0</v>
      </c>
      <c r="O71" s="26">
        <v>0</v>
      </c>
      <c r="P71" s="26">
        <v>0</v>
      </c>
      <c r="Q71" s="10">
        <f t="shared" si="2"/>
        <v>0</v>
      </c>
    </row>
    <row r="72" spans="1:17">
      <c r="A72" s="18" t="s">
        <v>35</v>
      </c>
      <c r="B72" s="23">
        <f>+B8+B14+B24+B34+B42+B50+B60+B65+B68</f>
        <v>1327691824</v>
      </c>
      <c r="C72" s="19">
        <f>+C8+C14+C24+C34+C50+C60+C65+C68</f>
        <v>0</v>
      </c>
      <c r="D72" s="48"/>
      <c r="E72" s="23">
        <f t="shared" ref="E72:L72" si="7">+E8+E14+E24+E34+E42+E50+E60+E65</f>
        <v>81088776.450000018</v>
      </c>
      <c r="F72" s="23">
        <f t="shared" si="7"/>
        <v>73198200.689999998</v>
      </c>
      <c r="G72" s="23">
        <f t="shared" si="7"/>
        <v>99818262.980000004</v>
      </c>
      <c r="H72" s="23">
        <f t="shared" si="7"/>
        <v>100290725.34999998</v>
      </c>
      <c r="I72" s="23">
        <f t="shared" si="7"/>
        <v>96262494.700000018</v>
      </c>
      <c r="J72" s="23">
        <f t="shared" si="7"/>
        <v>98688141.769999996</v>
      </c>
      <c r="K72" s="23">
        <f t="shared" si="7"/>
        <v>71304029</v>
      </c>
      <c r="L72" s="23">
        <f t="shared" si="7"/>
        <v>94086953.359999985</v>
      </c>
      <c r="M72" s="23">
        <f t="shared" ref="M72" si="8">+M8+M14+M24+M34+M42+M50+M60+M65</f>
        <v>108323448.55</v>
      </c>
      <c r="N72" s="63">
        <f>+N8+N14+N24+N50+N60+N65</f>
        <v>74415598.800000012</v>
      </c>
      <c r="O72" s="63">
        <f>+O8+O14+O24+O50+O60+O65</f>
        <v>177177409.13</v>
      </c>
      <c r="P72" s="63">
        <v>124290925.31</v>
      </c>
      <c r="Q72" s="63">
        <f t="shared" si="2"/>
        <v>1198944966.0899997</v>
      </c>
    </row>
    <row r="73" spans="1:17">
      <c r="A73" s="20"/>
      <c r="B73" s="24"/>
      <c r="C73" s="12"/>
      <c r="D73" s="46"/>
      <c r="E73" s="24"/>
      <c r="F73" s="24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10">
        <f t="shared" ref="Q73:Q87" si="9">SUM(E73:P73)</f>
        <v>0</v>
      </c>
    </row>
    <row r="74" spans="1:17">
      <c r="A74" s="7" t="s">
        <v>70</v>
      </c>
      <c r="B74" s="9"/>
      <c r="C74" s="16"/>
      <c r="D74" s="49"/>
      <c r="E74" s="9"/>
      <c r="F74" s="9"/>
      <c r="G74" s="9"/>
      <c r="H74" s="26"/>
      <c r="I74" s="26"/>
      <c r="J74" s="26"/>
      <c r="K74" s="26"/>
      <c r="L74" s="26"/>
      <c r="M74" s="26"/>
      <c r="N74" s="26"/>
      <c r="O74" s="26"/>
      <c r="P74" s="26"/>
      <c r="Q74" s="10">
        <f t="shared" si="9"/>
        <v>0</v>
      </c>
    </row>
    <row r="75" spans="1:17">
      <c r="A75" s="7" t="s">
        <v>71</v>
      </c>
      <c r="B75" s="9"/>
      <c r="C75" s="12"/>
      <c r="D75" s="46"/>
      <c r="E75" s="9"/>
      <c r="F75" s="24"/>
      <c r="G75" s="24"/>
      <c r="H75" s="26"/>
      <c r="I75" s="26"/>
      <c r="J75" s="26"/>
      <c r="K75" s="26"/>
      <c r="L75" s="26"/>
      <c r="M75" s="26"/>
      <c r="N75" s="26"/>
      <c r="O75" s="26"/>
      <c r="P75" s="26"/>
      <c r="Q75" s="10">
        <f t="shared" si="9"/>
        <v>0</v>
      </c>
    </row>
    <row r="76" spans="1:17">
      <c r="A76" s="11" t="s">
        <v>72</v>
      </c>
      <c r="B76" s="24"/>
      <c r="C76" s="12"/>
      <c r="D76" s="46"/>
      <c r="E76" s="24"/>
      <c r="F76" s="24"/>
      <c r="G76" s="24"/>
      <c r="H76" s="26"/>
      <c r="I76" s="26"/>
      <c r="J76" s="26"/>
      <c r="K76" s="26"/>
      <c r="L76" s="26"/>
      <c r="M76" s="26"/>
      <c r="N76" s="26"/>
      <c r="O76" s="26"/>
      <c r="P76" s="26"/>
      <c r="Q76" s="10">
        <f t="shared" si="9"/>
        <v>0</v>
      </c>
    </row>
    <row r="77" spans="1:17">
      <c r="A77" s="11" t="s">
        <v>73</v>
      </c>
      <c r="B77" s="24"/>
      <c r="C77" s="12"/>
      <c r="D77" s="46"/>
      <c r="E77" s="24"/>
      <c r="F77" s="24"/>
      <c r="G77" s="24"/>
      <c r="H77" s="26"/>
      <c r="I77" s="26"/>
      <c r="J77" s="26"/>
      <c r="K77" s="26"/>
      <c r="L77" s="26"/>
      <c r="M77" s="26"/>
      <c r="N77" s="26"/>
      <c r="O77" s="26"/>
      <c r="P77" s="26"/>
      <c r="Q77" s="10">
        <f t="shared" si="9"/>
        <v>0</v>
      </c>
    </row>
    <row r="78" spans="1:17">
      <c r="A78" s="7" t="s">
        <v>74</v>
      </c>
      <c r="B78" s="9"/>
      <c r="C78" s="13"/>
      <c r="D78" s="47"/>
      <c r="E78" s="9"/>
      <c r="F78" s="9"/>
      <c r="G78" s="24"/>
      <c r="H78" s="26"/>
      <c r="I78" s="26"/>
      <c r="J78" s="26"/>
      <c r="K78" s="26"/>
      <c r="L78" s="26"/>
      <c r="M78" s="26"/>
      <c r="N78" s="26"/>
      <c r="O78" s="26"/>
      <c r="P78" s="26"/>
      <c r="Q78" s="10">
        <f t="shared" si="9"/>
        <v>0</v>
      </c>
    </row>
    <row r="79" spans="1:17">
      <c r="A79" s="11" t="s">
        <v>75</v>
      </c>
      <c r="B79" s="24"/>
      <c r="C79" s="12"/>
      <c r="D79" s="46"/>
      <c r="E79" s="24"/>
      <c r="F79" s="24"/>
      <c r="G79" s="24"/>
      <c r="H79" s="26"/>
      <c r="I79" s="26"/>
      <c r="J79" s="26"/>
      <c r="K79" s="26"/>
      <c r="L79" s="26"/>
      <c r="M79" s="26"/>
      <c r="N79" s="26"/>
      <c r="O79" s="26"/>
      <c r="P79" s="26"/>
      <c r="Q79" s="10">
        <f t="shared" si="9"/>
        <v>0</v>
      </c>
    </row>
    <row r="80" spans="1:17">
      <c r="A80" s="11" t="s">
        <v>76</v>
      </c>
      <c r="B80" s="24"/>
      <c r="C80" s="12"/>
      <c r="D80" s="46"/>
      <c r="E80" s="24"/>
      <c r="F80" s="24"/>
      <c r="G80" s="24"/>
      <c r="H80" s="26"/>
      <c r="I80" s="26"/>
      <c r="J80" s="26"/>
      <c r="K80" s="26"/>
      <c r="L80" s="26"/>
      <c r="M80" s="26"/>
      <c r="N80" s="26"/>
      <c r="O80" s="26"/>
      <c r="P80" s="26"/>
      <c r="Q80" s="10">
        <f t="shared" si="9"/>
        <v>0</v>
      </c>
    </row>
    <row r="81" spans="1:17">
      <c r="A81" s="7" t="s">
        <v>77</v>
      </c>
      <c r="B81" s="9"/>
      <c r="C81" s="12"/>
      <c r="D81" s="46"/>
      <c r="E81" s="9"/>
      <c r="F81" s="24"/>
      <c r="G81" s="24"/>
      <c r="H81" s="26"/>
      <c r="I81" s="26"/>
      <c r="J81" s="26"/>
      <c r="K81" s="26"/>
      <c r="L81" s="26"/>
      <c r="M81" s="26"/>
      <c r="N81" s="26"/>
      <c r="O81" s="26"/>
      <c r="P81" s="26"/>
      <c r="Q81" s="10">
        <f t="shared" si="9"/>
        <v>0</v>
      </c>
    </row>
    <row r="82" spans="1:17">
      <c r="A82" s="11" t="s">
        <v>78</v>
      </c>
      <c r="B82" s="24"/>
      <c r="C82" s="12"/>
      <c r="D82" s="46"/>
      <c r="E82" s="24"/>
      <c r="F82" s="24"/>
      <c r="G82" s="24"/>
      <c r="H82" s="26"/>
      <c r="I82" s="26"/>
      <c r="J82" s="26"/>
      <c r="K82" s="26"/>
      <c r="L82" s="26"/>
      <c r="M82" s="26"/>
      <c r="N82" s="26"/>
      <c r="O82" s="26"/>
      <c r="P82" s="26"/>
      <c r="Q82" s="10">
        <f t="shared" si="9"/>
        <v>0</v>
      </c>
    </row>
    <row r="83" spans="1:17">
      <c r="A83" s="18" t="s">
        <v>79</v>
      </c>
      <c r="B83" s="23"/>
      <c r="C83" s="19"/>
      <c r="D83" s="48"/>
      <c r="E83" s="23"/>
      <c r="F83" s="23"/>
      <c r="G83" s="23"/>
      <c r="H83" s="32"/>
      <c r="I83" s="32"/>
      <c r="J83" s="32"/>
      <c r="K83" s="32"/>
      <c r="L83" s="32"/>
      <c r="M83" s="32"/>
      <c r="N83" s="32"/>
      <c r="O83" s="32"/>
      <c r="P83" s="32"/>
      <c r="Q83" s="10">
        <f t="shared" si="9"/>
        <v>0</v>
      </c>
    </row>
    <row r="84" spans="1:17">
      <c r="A84" s="14"/>
      <c r="B84" s="24"/>
      <c r="C84" s="12"/>
      <c r="D84" s="46"/>
      <c r="E84" s="24"/>
      <c r="F84" s="24"/>
      <c r="G84" s="26"/>
      <c r="H84" s="26"/>
      <c r="I84" s="26"/>
      <c r="J84" s="26"/>
      <c r="K84" s="26"/>
      <c r="L84" s="26"/>
      <c r="M84" s="26"/>
      <c r="N84" s="14"/>
      <c r="O84" s="14"/>
      <c r="P84" s="14"/>
      <c r="Q84" s="10">
        <f t="shared" si="9"/>
        <v>0</v>
      </c>
    </row>
    <row r="85" spans="1:17" ht="15.5">
      <c r="A85" s="21" t="s">
        <v>80</v>
      </c>
      <c r="B85" s="25">
        <f>+B72</f>
        <v>1327691824</v>
      </c>
      <c r="C85" s="22">
        <f>+C72</f>
        <v>0</v>
      </c>
      <c r="D85" s="48"/>
      <c r="E85" s="25">
        <f t="shared" ref="E85:L85" si="10">+E72</f>
        <v>81088776.450000018</v>
      </c>
      <c r="F85" s="25">
        <f t="shared" si="10"/>
        <v>73198200.689999998</v>
      </c>
      <c r="G85" s="25">
        <f t="shared" si="10"/>
        <v>99818262.980000004</v>
      </c>
      <c r="H85" s="25">
        <f t="shared" si="10"/>
        <v>100290725.34999998</v>
      </c>
      <c r="I85" s="25">
        <f t="shared" si="10"/>
        <v>96262494.700000018</v>
      </c>
      <c r="J85" s="25">
        <f t="shared" si="10"/>
        <v>98688141.769999996</v>
      </c>
      <c r="K85" s="25">
        <f t="shared" si="10"/>
        <v>71304029</v>
      </c>
      <c r="L85" s="25">
        <f t="shared" si="10"/>
        <v>94086953.359999985</v>
      </c>
      <c r="M85" s="25">
        <f t="shared" ref="M85" si="11">+M72</f>
        <v>108323448.55</v>
      </c>
      <c r="N85" s="62">
        <f>+N72</f>
        <v>74415598.800000012</v>
      </c>
      <c r="O85" s="62">
        <f>+O72</f>
        <v>177177409.13</v>
      </c>
      <c r="P85" s="62">
        <f>+P72</f>
        <v>124290925.31</v>
      </c>
      <c r="Q85" s="62">
        <f t="shared" si="9"/>
        <v>1198944966.0899997</v>
      </c>
    </row>
    <row r="86" spans="1:17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9"/>
        <v>0</v>
      </c>
    </row>
    <row r="87" spans="1:17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9"/>
        <v>0</v>
      </c>
    </row>
    <row r="89" spans="1:17">
      <c r="E89" s="27"/>
      <c r="F89" s="27"/>
      <c r="G89" s="27"/>
      <c r="H89" s="27"/>
      <c r="I89" s="27"/>
      <c r="J89" s="27"/>
      <c r="K89" s="27"/>
      <c r="L89" s="27"/>
      <c r="M89" s="27"/>
    </row>
    <row r="90" spans="1:17">
      <c r="A90" s="64"/>
      <c r="B90" s="64"/>
      <c r="C90" s="5"/>
      <c r="D90" s="43"/>
      <c r="I90" s="27"/>
      <c r="J90" s="27"/>
      <c r="K90" s="27"/>
      <c r="L90" s="27"/>
      <c r="M90" s="27"/>
    </row>
    <row r="91" spans="1:17">
      <c r="I91" s="5"/>
      <c r="J91" s="5"/>
      <c r="K91" s="5"/>
      <c r="L91" s="5"/>
      <c r="M91" s="5"/>
    </row>
    <row r="92" spans="1:17">
      <c r="E92" s="64"/>
      <c r="F92" s="64"/>
      <c r="G92" s="27"/>
      <c r="H92" s="27"/>
      <c r="I92" s="27"/>
      <c r="J92" s="27"/>
      <c r="K92" s="27"/>
      <c r="L92" s="27"/>
      <c r="M92" s="27"/>
    </row>
    <row r="93" spans="1:17">
      <c r="I93" s="27"/>
      <c r="J93" s="27"/>
      <c r="K93" s="27"/>
      <c r="L93" s="27"/>
      <c r="M93" s="27"/>
    </row>
    <row r="94" spans="1:17">
      <c r="H94" s="27"/>
    </row>
    <row r="97" spans="8:8">
      <c r="H97" s="27"/>
    </row>
  </sheetData>
  <sheetProtection algorithmName="SHA-512" hashValue="5c7xAp6CNHriARRk7HQtPVfr+hwgJ53RnbTfrIDf3dcTcY6SjRpp9/Osicml3nnMwHQ915qJ0gfn73g60J/toA==" saltValue="hgYIl9CVBuFJXkvxKrgR2Q==" spinCount="100000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5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"/>
  <sheetViews>
    <sheetView tabSelected="1" workbookViewId="0">
      <selection activeCell="G17" sqref="E16:G17"/>
    </sheetView>
  </sheetViews>
  <sheetFormatPr baseColWidth="10" defaultColWidth="9.1796875" defaultRowHeight="14.5"/>
  <cols>
    <col min="1" max="1" width="58.7265625" customWidth="1"/>
    <col min="2" max="2" width="17.453125" bestFit="1" customWidth="1"/>
    <col min="3" max="3" width="17.453125" customWidth="1"/>
    <col min="4" max="4" width="17.453125" bestFit="1" customWidth="1"/>
    <col min="5" max="5" width="20.453125" customWidth="1"/>
    <col min="6" max="6" width="18.7265625" customWidth="1"/>
    <col min="7" max="7" width="18.81640625" customWidth="1"/>
    <col min="8" max="8" width="20.453125" customWidth="1"/>
    <col min="9" max="9" width="14.1796875" customWidth="1"/>
    <col min="10" max="12" width="15.1796875" bestFit="1" customWidth="1"/>
    <col min="13" max="13" width="15.1796875" customWidth="1"/>
    <col min="14" max="14" width="16.81640625" bestFit="1" customWidth="1"/>
  </cols>
  <sheetData>
    <row r="1" spans="1:14" ht="18.5">
      <c r="A1" s="65"/>
      <c r="B1" s="65"/>
      <c r="C1" s="65"/>
    </row>
    <row r="2" spans="1:14" ht="18.5">
      <c r="A2" s="65"/>
      <c r="B2" s="65"/>
      <c r="C2" s="65"/>
    </row>
    <row r="3" spans="1:14" ht="18.5">
      <c r="A3" s="65" t="s">
        <v>99</v>
      </c>
      <c r="B3" s="65"/>
      <c r="C3" s="65"/>
    </row>
    <row r="4" spans="1:14" ht="15.5">
      <c r="A4" s="67" t="s">
        <v>100</v>
      </c>
      <c r="B4" s="67"/>
      <c r="C4" s="67"/>
    </row>
    <row r="5" spans="1:14">
      <c r="A5" s="66" t="s">
        <v>101</v>
      </c>
      <c r="B5" s="66"/>
      <c r="C5" s="66"/>
    </row>
    <row r="7" spans="1:14" ht="15.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102</v>
      </c>
      <c r="K7" s="35" t="s">
        <v>103</v>
      </c>
      <c r="L7" s="35" t="s">
        <v>104</v>
      </c>
      <c r="M7" s="35" t="s">
        <v>106</v>
      </c>
      <c r="N7" s="35" t="s">
        <v>105</v>
      </c>
    </row>
    <row r="8" spans="1:14" ht="15.5">
      <c r="A8" s="51" t="s">
        <v>1</v>
      </c>
      <c r="B8" s="8"/>
      <c r="C8" s="8"/>
    </row>
    <row r="9" spans="1:14" ht="15.5">
      <c r="A9" s="52" t="s">
        <v>2</v>
      </c>
      <c r="B9" s="10">
        <f>SUM(B10:B14)</f>
        <v>67457040.370000005</v>
      </c>
      <c r="C9" s="10">
        <f t="shared" ref="C9:I9" si="0">SUM(C10:C14)</f>
        <v>67804508.700000003</v>
      </c>
      <c r="D9" s="10">
        <f t="shared" si="0"/>
        <v>67833035.890000001</v>
      </c>
      <c r="E9" s="10">
        <f t="shared" si="0"/>
        <v>79739138.289999992</v>
      </c>
      <c r="F9" s="10">
        <f t="shared" si="0"/>
        <v>69336918.350000009</v>
      </c>
      <c r="G9" s="10">
        <f t="shared" si="0"/>
        <v>69368270.920000002</v>
      </c>
      <c r="H9" s="10">
        <f t="shared" si="0"/>
        <v>67903291.799999997</v>
      </c>
      <c r="I9" s="10">
        <f t="shared" si="0"/>
        <v>67288667.86999999</v>
      </c>
      <c r="J9" s="10">
        <f t="shared" ref="J9" si="1">SUM(J10:J14)</f>
        <v>79254906.129999995</v>
      </c>
      <c r="K9" s="10">
        <v>68278180.969999999</v>
      </c>
      <c r="L9" s="10">
        <f>SUM(L10:L14)</f>
        <v>129143082.39</v>
      </c>
      <c r="M9" s="10">
        <v>69458777.519999996</v>
      </c>
      <c r="N9" s="10">
        <f>SUM(B9:M9)</f>
        <v>902865819.20000005</v>
      </c>
    </row>
    <row r="10" spans="1:14" ht="15.5">
      <c r="A10" s="53" t="s">
        <v>3</v>
      </c>
      <c r="B10" s="26">
        <v>58225003.25</v>
      </c>
      <c r="C10" s="26">
        <v>58773489.219999999</v>
      </c>
      <c r="D10" s="26">
        <v>58565201.649999999</v>
      </c>
      <c r="E10" s="26">
        <v>57693268.93</v>
      </c>
      <c r="F10" s="31">
        <v>60324815.450000003</v>
      </c>
      <c r="G10" s="31">
        <v>60356750.060000002</v>
      </c>
      <c r="H10" s="31">
        <v>58846557.740000002</v>
      </c>
      <c r="I10" s="36">
        <v>58301046.269999996</v>
      </c>
      <c r="J10" s="36">
        <v>58700379.370000005</v>
      </c>
      <c r="K10" s="26">
        <v>59231600.25</v>
      </c>
      <c r="L10" s="36">
        <v>120117772.42</v>
      </c>
      <c r="M10" s="36">
        <v>59442242.420000002</v>
      </c>
      <c r="N10" s="10">
        <f t="shared" ref="N10:N73" si="2">SUM(B10:M10)</f>
        <v>768578127.02999997</v>
      </c>
    </row>
    <row r="11" spans="1:14" ht="15.5">
      <c r="A11" s="53" t="s">
        <v>4</v>
      </c>
      <c r="B11" s="26">
        <v>785804.6</v>
      </c>
      <c r="C11" s="24">
        <v>914703.1</v>
      </c>
      <c r="D11" s="24">
        <v>814929.1</v>
      </c>
      <c r="E11" s="26">
        <v>13999113.870000001</v>
      </c>
      <c r="F11" s="31">
        <v>762339.2</v>
      </c>
      <c r="G11" s="31">
        <v>762339.2</v>
      </c>
      <c r="H11" s="31">
        <v>914578.6</v>
      </c>
      <c r="I11" s="36">
        <v>862416.5</v>
      </c>
      <c r="J11" s="36">
        <v>12439506.57</v>
      </c>
      <c r="K11" s="26">
        <v>933458.9</v>
      </c>
      <c r="L11" s="36">
        <v>915698.3</v>
      </c>
      <c r="M11" s="36">
        <v>1958739.2</v>
      </c>
      <c r="N11" s="10">
        <f t="shared" si="2"/>
        <v>36063627.140000001</v>
      </c>
    </row>
    <row r="12" spans="1:14" ht="15.5">
      <c r="A12" s="53" t="s">
        <v>39</v>
      </c>
      <c r="B12" s="26">
        <v>276000</v>
      </c>
      <c r="C12" s="26">
        <v>0</v>
      </c>
      <c r="D12" s="26">
        <v>392000</v>
      </c>
      <c r="E12" s="26">
        <v>0</v>
      </c>
      <c r="F12" s="31">
        <v>11000</v>
      </c>
      <c r="G12" s="31">
        <v>44700</v>
      </c>
      <c r="H12" s="31">
        <v>0</v>
      </c>
      <c r="I12" s="36">
        <v>26750</v>
      </c>
      <c r="J12" s="36">
        <v>5000</v>
      </c>
      <c r="K12" s="26">
        <v>0</v>
      </c>
      <c r="L12" s="36">
        <v>17000</v>
      </c>
      <c r="M12" s="36">
        <v>9000</v>
      </c>
      <c r="N12" s="10">
        <f t="shared" si="2"/>
        <v>781450</v>
      </c>
    </row>
    <row r="13" spans="1:14" ht="15.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>
        <v>0</v>
      </c>
      <c r="H13" s="31">
        <v>0</v>
      </c>
      <c r="I13" s="36">
        <v>0</v>
      </c>
      <c r="J13" s="36">
        <v>0</v>
      </c>
      <c r="K13" s="26">
        <v>0</v>
      </c>
      <c r="L13" s="36">
        <v>0</v>
      </c>
      <c r="M13" s="36">
        <v>0</v>
      </c>
      <c r="N13" s="10">
        <f t="shared" si="2"/>
        <v>0</v>
      </c>
    </row>
    <row r="14" spans="1:14" ht="15.5">
      <c r="A14" s="53" t="s">
        <v>6</v>
      </c>
      <c r="B14" s="24">
        <v>8170232.5199999996</v>
      </c>
      <c r="C14" s="24">
        <v>8116316.3799999999</v>
      </c>
      <c r="D14" s="24">
        <v>8060905.1399999997</v>
      </c>
      <c r="E14" s="26">
        <v>8046755.4900000002</v>
      </c>
      <c r="F14" s="31">
        <v>8238763.7000000002</v>
      </c>
      <c r="G14" s="31">
        <v>8204481.6600000001</v>
      </c>
      <c r="H14" s="31">
        <v>8142155.46</v>
      </c>
      <c r="I14" s="36">
        <v>8098455.0999999996</v>
      </c>
      <c r="J14" s="36">
        <v>8110020.1900000004</v>
      </c>
      <c r="K14" s="26">
        <v>8113121.8200000003</v>
      </c>
      <c r="L14" s="36">
        <v>8092611.6699999999</v>
      </c>
      <c r="M14" s="36">
        <v>8048795.9000000004</v>
      </c>
      <c r="N14" s="10">
        <f t="shared" si="2"/>
        <v>97442615.030000016</v>
      </c>
    </row>
    <row r="15" spans="1:14" ht="15.5">
      <c r="A15" s="52" t="s">
        <v>7</v>
      </c>
      <c r="B15" s="9">
        <f>SUM(B16:B24)</f>
        <v>1554287.7600000002</v>
      </c>
      <c r="C15" s="9">
        <f t="shared" ref="C15:E15" si="3">SUM(C16:C24)</f>
        <v>1133963.57</v>
      </c>
      <c r="D15" s="9">
        <f t="shared" si="3"/>
        <v>2009099.44</v>
      </c>
      <c r="E15" s="9">
        <f t="shared" si="3"/>
        <v>3202669.41</v>
      </c>
      <c r="F15" s="10">
        <f>+F16+F17+F18+F19+F20+F21+F22+F23+F24</f>
        <v>1632733.29</v>
      </c>
      <c r="G15" s="34">
        <f>+G16+G17+G18+G19+G20+G21+G22+G23+G24</f>
        <v>3430401.92</v>
      </c>
      <c r="H15" s="34">
        <f>+H16+H17+H18+H19+H20+H21+H22+H23+H24</f>
        <v>806949.5</v>
      </c>
      <c r="I15" s="34">
        <f>+I16+I17+I18+I19+I20+I21+I22+I23+I24</f>
        <v>3904580.4699999997</v>
      </c>
      <c r="J15" s="34">
        <f>+J16+J17+J18+J19+J20+J21+J22+J23+J24</f>
        <v>3491844.9</v>
      </c>
      <c r="K15" s="10">
        <v>1299155.79</v>
      </c>
      <c r="L15" s="10">
        <f>SUM(L16:L24)</f>
        <v>4337983.4399999995</v>
      </c>
      <c r="M15" s="10">
        <v>2484856.5499999998</v>
      </c>
      <c r="N15" s="10">
        <f t="shared" si="2"/>
        <v>29288526.039999995</v>
      </c>
    </row>
    <row r="16" spans="1:14" ht="15.5">
      <c r="A16" s="53" t="s">
        <v>8</v>
      </c>
      <c r="B16" s="24">
        <v>564946.75</v>
      </c>
      <c r="C16" s="24">
        <v>694364.9</v>
      </c>
      <c r="D16" s="26">
        <v>793370.48</v>
      </c>
      <c r="E16" s="26">
        <v>1539164.39</v>
      </c>
      <c r="F16" s="33">
        <v>594042.56000000006</v>
      </c>
      <c r="G16" s="31">
        <v>1202009</v>
      </c>
      <c r="H16" s="31">
        <v>623459.46</v>
      </c>
      <c r="I16" s="31">
        <v>1130400.17</v>
      </c>
      <c r="J16" s="36">
        <v>1450419.54</v>
      </c>
      <c r="K16" s="26">
        <v>-287737.71000000002</v>
      </c>
      <c r="L16" s="36">
        <v>1548824.99</v>
      </c>
      <c r="M16" s="36">
        <v>1160101.42</v>
      </c>
      <c r="N16" s="10">
        <f t="shared" si="2"/>
        <v>11013365.949999999</v>
      </c>
    </row>
    <row r="17" spans="1:14" ht="15.5">
      <c r="A17" s="53" t="s">
        <v>9</v>
      </c>
      <c r="B17" s="24">
        <v>0</v>
      </c>
      <c r="C17" s="24">
        <v>0</v>
      </c>
      <c r="D17" s="24">
        <v>51705.65</v>
      </c>
      <c r="E17" s="26">
        <v>0</v>
      </c>
      <c r="F17" s="33">
        <v>11377</v>
      </c>
      <c r="G17" s="31">
        <v>2491.6999999999998</v>
      </c>
      <c r="H17" s="31">
        <v>0</v>
      </c>
      <c r="I17" s="31">
        <v>3127</v>
      </c>
      <c r="J17" s="36">
        <v>45254.239999999998</v>
      </c>
      <c r="K17" s="26">
        <v>0</v>
      </c>
      <c r="L17" s="36">
        <v>14301.6</v>
      </c>
      <c r="M17" s="36">
        <v>0</v>
      </c>
      <c r="N17" s="10">
        <f t="shared" si="2"/>
        <v>128257.19</v>
      </c>
    </row>
    <row r="18" spans="1:14" ht="15.5">
      <c r="A18" s="53" t="s">
        <v>10</v>
      </c>
      <c r="B18" s="24">
        <v>0</v>
      </c>
      <c r="C18" s="24">
        <v>0</v>
      </c>
      <c r="D18" s="26">
        <v>0</v>
      </c>
      <c r="E18" s="26">
        <v>0</v>
      </c>
      <c r="F18" s="33">
        <v>0</v>
      </c>
      <c r="G18" s="31">
        <v>0</v>
      </c>
      <c r="H18" s="31">
        <v>0</v>
      </c>
      <c r="I18" s="31">
        <v>0</v>
      </c>
      <c r="J18" s="36">
        <v>0</v>
      </c>
      <c r="K18" s="26">
        <v>0</v>
      </c>
      <c r="L18" s="36">
        <v>0</v>
      </c>
      <c r="M18" s="36">
        <v>0</v>
      </c>
      <c r="N18" s="10">
        <f t="shared" si="2"/>
        <v>0</v>
      </c>
    </row>
    <row r="19" spans="1:14" ht="18" customHeight="1">
      <c r="A19" s="53" t="s">
        <v>11</v>
      </c>
      <c r="B19" s="24">
        <v>0</v>
      </c>
      <c r="C19" s="24">
        <v>0</v>
      </c>
      <c r="D19" s="26">
        <v>0</v>
      </c>
      <c r="E19" s="26">
        <v>0</v>
      </c>
      <c r="F19" s="33">
        <v>0</v>
      </c>
      <c r="G19" s="31">
        <v>0</v>
      </c>
      <c r="H19" s="31">
        <v>0</v>
      </c>
      <c r="I19" s="31">
        <v>0</v>
      </c>
      <c r="J19" s="36">
        <v>0</v>
      </c>
      <c r="K19" s="26">
        <v>0</v>
      </c>
      <c r="L19" s="36">
        <v>0</v>
      </c>
      <c r="M19" s="36">
        <v>25097</v>
      </c>
      <c r="N19" s="10">
        <f t="shared" si="2"/>
        <v>25097</v>
      </c>
    </row>
    <row r="20" spans="1:14" ht="15.5">
      <c r="A20" s="53" t="s">
        <v>12</v>
      </c>
      <c r="B20" s="24">
        <v>681324.43</v>
      </c>
      <c r="C20" s="24">
        <v>-41591.33</v>
      </c>
      <c r="D20" s="24">
        <v>220306</v>
      </c>
      <c r="E20" s="26">
        <v>0</v>
      </c>
      <c r="F20" s="33">
        <v>0</v>
      </c>
      <c r="G20" s="31">
        <v>246590</v>
      </c>
      <c r="H20" s="31">
        <v>0</v>
      </c>
      <c r="I20" s="31">
        <v>1016688</v>
      </c>
      <c r="J20" s="36">
        <v>926179.06</v>
      </c>
      <c r="K20" s="26">
        <v>0</v>
      </c>
      <c r="L20" s="36">
        <v>766159.24</v>
      </c>
      <c r="M20" s="36">
        <v>152069.56</v>
      </c>
      <c r="N20" s="10">
        <f t="shared" si="2"/>
        <v>3967724.9600000004</v>
      </c>
    </row>
    <row r="21" spans="1:14" ht="15.5">
      <c r="A21" s="53" t="s">
        <v>13</v>
      </c>
      <c r="B21" s="24">
        <v>0</v>
      </c>
      <c r="C21" s="24">
        <v>0</v>
      </c>
      <c r="D21" s="26">
        <v>0</v>
      </c>
      <c r="E21" s="26">
        <v>0</v>
      </c>
      <c r="F21" s="33">
        <v>0</v>
      </c>
      <c r="G21" s="31">
        <v>0</v>
      </c>
      <c r="H21" s="31">
        <v>0</v>
      </c>
      <c r="I21" s="31">
        <v>0</v>
      </c>
      <c r="J21" s="36">
        <v>0</v>
      </c>
      <c r="K21" s="26">
        <v>0</v>
      </c>
      <c r="L21" s="36">
        <v>82624.27</v>
      </c>
      <c r="M21" s="36">
        <v>20496.02</v>
      </c>
      <c r="N21" s="10">
        <f t="shared" si="2"/>
        <v>103120.29000000001</v>
      </c>
    </row>
    <row r="22" spans="1:14" ht="31">
      <c r="A22" s="53" t="s">
        <v>14</v>
      </c>
      <c r="B22" s="24">
        <v>296806.58</v>
      </c>
      <c r="C22" s="24">
        <v>163430</v>
      </c>
      <c r="D22" s="24">
        <v>634037.16</v>
      </c>
      <c r="E22" s="26">
        <v>913556.02</v>
      </c>
      <c r="F22" s="33">
        <v>642396.27</v>
      </c>
      <c r="G22" s="31">
        <v>371679.18</v>
      </c>
      <c r="H22" s="31">
        <v>94400.04</v>
      </c>
      <c r="I22" s="31">
        <v>283200.06</v>
      </c>
      <c r="J22" s="36">
        <v>431880.02</v>
      </c>
      <c r="K22" s="26">
        <v>179478</v>
      </c>
      <c r="L22" s="36">
        <v>261643.61</v>
      </c>
      <c r="M22" s="36">
        <v>817422</v>
      </c>
      <c r="N22" s="10">
        <f t="shared" si="2"/>
        <v>5089928.9400000004</v>
      </c>
    </row>
    <row r="23" spans="1:14" ht="31">
      <c r="A23" s="53" t="s">
        <v>15</v>
      </c>
      <c r="B23" s="24">
        <v>11210</v>
      </c>
      <c r="C23" s="24">
        <v>317760</v>
      </c>
      <c r="D23" s="26">
        <v>309680.15000000002</v>
      </c>
      <c r="E23" s="26">
        <v>0</v>
      </c>
      <c r="F23" s="33">
        <v>81751.86</v>
      </c>
      <c r="G23" s="31">
        <v>204093.24</v>
      </c>
      <c r="H23" s="31">
        <v>89090</v>
      </c>
      <c r="I23" s="31">
        <v>185244.84</v>
      </c>
      <c r="J23" s="36">
        <v>374492.04</v>
      </c>
      <c r="K23" s="26">
        <v>58410</v>
      </c>
      <c r="L23" s="36">
        <v>163947.63</v>
      </c>
      <c r="M23" s="36">
        <v>309670.55</v>
      </c>
      <c r="N23" s="10">
        <f t="shared" si="2"/>
        <v>2105350.31</v>
      </c>
    </row>
    <row r="24" spans="1:14" ht="15.5">
      <c r="A24" s="53" t="s">
        <v>40</v>
      </c>
      <c r="B24" s="24">
        <v>0</v>
      </c>
      <c r="C24" s="24">
        <v>0</v>
      </c>
      <c r="D24" s="26">
        <v>0</v>
      </c>
      <c r="E24" s="26">
        <v>749949</v>
      </c>
      <c r="F24" s="33">
        <v>303165.59999999998</v>
      </c>
      <c r="G24" s="31">
        <v>1403538.8</v>
      </c>
      <c r="H24" s="31">
        <v>0</v>
      </c>
      <c r="I24" s="31">
        <v>1285920.3999999999</v>
      </c>
      <c r="J24" s="36">
        <v>263620</v>
      </c>
      <c r="K24" s="26">
        <v>1349005.5</v>
      </c>
      <c r="L24" s="36">
        <v>1500482.1</v>
      </c>
      <c r="M24" s="36">
        <v>0</v>
      </c>
      <c r="N24" s="10">
        <f t="shared" si="2"/>
        <v>6855681.4000000004</v>
      </c>
    </row>
    <row r="25" spans="1:14" ht="15.5">
      <c r="A25" s="52" t="s">
        <v>16</v>
      </c>
      <c r="B25" s="9">
        <f>SUM(B26:B34)</f>
        <v>8105336.8699999992</v>
      </c>
      <c r="C25" s="9">
        <f t="shared" ref="C25:H25" si="4">SUM(C26:C34)</f>
        <v>4422346.42</v>
      </c>
      <c r="D25" s="9">
        <f t="shared" si="4"/>
        <v>29221923.979999997</v>
      </c>
      <c r="E25" s="9">
        <f t="shared" si="4"/>
        <v>16386649.880000001</v>
      </c>
      <c r="F25" s="9">
        <f t="shared" si="4"/>
        <v>23181111.829999998</v>
      </c>
      <c r="G25" s="9">
        <f t="shared" si="4"/>
        <v>22814336.259999998</v>
      </c>
      <c r="H25" s="9">
        <f t="shared" si="4"/>
        <v>2671667.7000000002</v>
      </c>
      <c r="I25" s="9">
        <f t="shared" ref="I25:J25" si="5">SUM(I26:I34)</f>
        <v>21134381.420000002</v>
      </c>
      <c r="J25" s="9">
        <f t="shared" si="5"/>
        <v>23934705.609999999</v>
      </c>
      <c r="K25" s="10">
        <v>4781622.04</v>
      </c>
      <c r="L25" s="10">
        <f>SUM(L26:L34)</f>
        <v>38464337</v>
      </c>
      <c r="M25" s="10">
        <v>46288676.689999998</v>
      </c>
      <c r="N25" s="10">
        <f t="shared" si="2"/>
        <v>241407095.69999996</v>
      </c>
    </row>
    <row r="26" spans="1:14" ht="15.5">
      <c r="A26" s="53" t="s">
        <v>17</v>
      </c>
      <c r="B26" s="24">
        <v>167220</v>
      </c>
      <c r="C26" s="24">
        <v>824630</v>
      </c>
      <c r="D26" s="24">
        <v>1202514.92</v>
      </c>
      <c r="E26" s="26">
        <v>3815773</v>
      </c>
      <c r="F26" s="33">
        <v>192874.85</v>
      </c>
      <c r="G26" s="31">
        <v>1459070.53</v>
      </c>
      <c r="H26" s="31">
        <v>85260</v>
      </c>
      <c r="I26" s="31">
        <v>175416.15</v>
      </c>
      <c r="J26" s="36">
        <v>39174.97</v>
      </c>
      <c r="K26" s="26">
        <v>135096</v>
      </c>
      <c r="L26" s="36">
        <v>5660886.1299999999</v>
      </c>
      <c r="M26" s="36">
        <v>1347309.03</v>
      </c>
      <c r="N26" s="10">
        <f t="shared" si="2"/>
        <v>15105225.58</v>
      </c>
    </row>
    <row r="27" spans="1:14" ht="15.5">
      <c r="A27" s="53" t="s">
        <v>18</v>
      </c>
      <c r="B27" s="24">
        <v>0</v>
      </c>
      <c r="C27" s="24">
        <v>4720</v>
      </c>
      <c r="D27" s="24">
        <v>776440</v>
      </c>
      <c r="E27" s="26">
        <v>118944</v>
      </c>
      <c r="F27" s="33">
        <v>218496</v>
      </c>
      <c r="G27" s="31">
        <v>204388.6</v>
      </c>
      <c r="H27" s="31">
        <v>0</v>
      </c>
      <c r="I27" s="31">
        <v>82600</v>
      </c>
      <c r="J27" s="36">
        <v>199774</v>
      </c>
      <c r="K27" s="26">
        <v>0</v>
      </c>
      <c r="L27" s="36">
        <v>739364.4</v>
      </c>
      <c r="M27" s="36">
        <v>952245.84</v>
      </c>
      <c r="N27" s="10">
        <f t="shared" si="2"/>
        <v>3296972.84</v>
      </c>
    </row>
    <row r="28" spans="1:14" ht="15.5">
      <c r="A28" s="53" t="s">
        <v>19</v>
      </c>
      <c r="B28" s="24">
        <v>255234</v>
      </c>
      <c r="C28" s="24">
        <v>0</v>
      </c>
      <c r="D28" s="24">
        <v>1600401.14</v>
      </c>
      <c r="E28" s="26">
        <v>222253</v>
      </c>
      <c r="F28" s="33">
        <v>652870.40000000002</v>
      </c>
      <c r="G28" s="31">
        <v>729063</v>
      </c>
      <c r="H28" s="31">
        <v>0</v>
      </c>
      <c r="I28" s="31">
        <v>12149.99</v>
      </c>
      <c r="J28" s="36">
        <v>1056550.1000000001</v>
      </c>
      <c r="K28" s="26">
        <v>146910</v>
      </c>
      <c r="L28" s="36">
        <v>2269824.4</v>
      </c>
      <c r="M28" s="36">
        <v>1481815</v>
      </c>
      <c r="N28" s="10">
        <f t="shared" si="2"/>
        <v>8427071.0300000012</v>
      </c>
    </row>
    <row r="29" spans="1:14" ht="15.5">
      <c r="A29" s="53" t="s">
        <v>20</v>
      </c>
      <c r="B29" s="29">
        <v>2363726</v>
      </c>
      <c r="C29" s="29">
        <v>2265000</v>
      </c>
      <c r="D29" s="29">
        <v>4987209.0299999993</v>
      </c>
      <c r="E29" s="30">
        <v>4217021.84</v>
      </c>
      <c r="F29" s="33">
        <v>6177301.6099999994</v>
      </c>
      <c r="G29" s="31">
        <v>4233284.8</v>
      </c>
      <c r="H29" s="31">
        <v>3005638.2</v>
      </c>
      <c r="I29" s="31">
        <v>3623323.66</v>
      </c>
      <c r="J29" s="36">
        <v>10229763.370000001</v>
      </c>
      <c r="K29" s="30">
        <v>1688203.9</v>
      </c>
      <c r="L29" s="36">
        <v>8026202.5500000007</v>
      </c>
      <c r="M29" s="36">
        <v>11409001.189999999</v>
      </c>
      <c r="N29" s="10">
        <f t="shared" si="2"/>
        <v>62225676.149999991</v>
      </c>
    </row>
    <row r="30" spans="1:14" ht="15.5">
      <c r="A30" s="53" t="s">
        <v>21</v>
      </c>
      <c r="B30" s="29">
        <v>79650</v>
      </c>
      <c r="C30" s="29">
        <v>0</v>
      </c>
      <c r="D30" s="29">
        <v>9626.75</v>
      </c>
      <c r="E30" s="30">
        <v>0</v>
      </c>
      <c r="F30" s="33">
        <v>23803.39</v>
      </c>
      <c r="G30" s="31">
        <v>2596.0100000000002</v>
      </c>
      <c r="H30" s="31">
        <v>0</v>
      </c>
      <c r="I30" s="31">
        <v>8958</v>
      </c>
      <c r="J30" s="36">
        <v>83760.2</v>
      </c>
      <c r="K30" s="30">
        <v>0</v>
      </c>
      <c r="L30" s="36">
        <v>47670.99</v>
      </c>
      <c r="M30" s="36">
        <v>137759.85999999999</v>
      </c>
      <c r="N30" s="10">
        <f t="shared" si="2"/>
        <v>393825.19999999995</v>
      </c>
    </row>
    <row r="31" spans="1:14" ht="31">
      <c r="A31" s="53" t="s">
        <v>22</v>
      </c>
      <c r="B31" s="29">
        <v>134396.1</v>
      </c>
      <c r="C31" s="29">
        <v>-37229</v>
      </c>
      <c r="D31" s="29">
        <v>163047.37</v>
      </c>
      <c r="E31" s="30">
        <v>232907.22</v>
      </c>
      <c r="F31" s="33">
        <v>183197.91</v>
      </c>
      <c r="G31" s="31">
        <v>10431.200000000001</v>
      </c>
      <c r="H31" s="31">
        <v>112926</v>
      </c>
      <c r="I31" s="31">
        <v>309657.18</v>
      </c>
      <c r="J31" s="36">
        <v>115255.19</v>
      </c>
      <c r="K31" s="30">
        <v>570</v>
      </c>
      <c r="L31" s="36">
        <v>364236.77</v>
      </c>
      <c r="M31" s="36">
        <v>79363.5</v>
      </c>
      <c r="N31" s="10">
        <f t="shared" si="2"/>
        <v>1668759.44</v>
      </c>
    </row>
    <row r="32" spans="1:14" ht="31">
      <c r="A32" s="53" t="s">
        <v>23</v>
      </c>
      <c r="B32" s="29">
        <v>2139346.41</v>
      </c>
      <c r="C32" s="29">
        <v>811437.43</v>
      </c>
      <c r="D32" s="29">
        <v>10364644.77</v>
      </c>
      <c r="E32" s="30">
        <v>3636322.22</v>
      </c>
      <c r="F32" s="33">
        <v>7818874.4199999999</v>
      </c>
      <c r="G32" s="31">
        <v>7560890.5999999996</v>
      </c>
      <c r="H32" s="31">
        <v>-669230</v>
      </c>
      <c r="I32" s="31">
        <v>8993321.4800000004</v>
      </c>
      <c r="J32" s="36">
        <v>4766309.34</v>
      </c>
      <c r="K32" s="30">
        <v>527813.03</v>
      </c>
      <c r="L32" s="36">
        <v>8719501.1699999999</v>
      </c>
      <c r="M32" s="36">
        <v>10314796.689999999</v>
      </c>
      <c r="N32" s="10">
        <f t="shared" si="2"/>
        <v>64984027.560000002</v>
      </c>
    </row>
    <row r="33" spans="1:14" ht="31">
      <c r="A33" s="53" t="s">
        <v>41</v>
      </c>
      <c r="B33" s="29">
        <v>0</v>
      </c>
      <c r="C33" s="29">
        <v>0</v>
      </c>
      <c r="D33" s="29">
        <v>0</v>
      </c>
      <c r="E33" s="30">
        <v>0</v>
      </c>
      <c r="F33" s="33">
        <v>0</v>
      </c>
      <c r="G33" s="31">
        <v>0</v>
      </c>
      <c r="H33" s="31">
        <v>0</v>
      </c>
      <c r="I33" s="31">
        <v>0</v>
      </c>
      <c r="J33" s="36">
        <v>0</v>
      </c>
      <c r="K33" s="30">
        <v>0</v>
      </c>
      <c r="L33" s="36">
        <v>0</v>
      </c>
      <c r="M33" s="36">
        <v>0</v>
      </c>
      <c r="N33" s="10">
        <f t="shared" si="2"/>
        <v>0</v>
      </c>
    </row>
    <row r="34" spans="1:14" ht="15.5">
      <c r="A34" s="53" t="s">
        <v>24</v>
      </c>
      <c r="B34" s="29">
        <v>2965764.36</v>
      </c>
      <c r="C34" s="29">
        <v>553787.99</v>
      </c>
      <c r="D34" s="29">
        <v>10118040</v>
      </c>
      <c r="E34" s="30">
        <v>4143428.6</v>
      </c>
      <c r="F34" s="33">
        <v>7913693.25</v>
      </c>
      <c r="G34" s="31">
        <v>8614611.5199999996</v>
      </c>
      <c r="H34" s="31">
        <v>137073.5</v>
      </c>
      <c r="I34" s="31">
        <v>7928954.96</v>
      </c>
      <c r="J34" s="36">
        <v>7444118.4400000004</v>
      </c>
      <c r="K34" s="30">
        <v>2283029.11</v>
      </c>
      <c r="L34" s="36">
        <v>12636650.59</v>
      </c>
      <c r="M34" s="36">
        <v>20566385.580000002</v>
      </c>
      <c r="N34" s="10">
        <f t="shared" si="2"/>
        <v>85305537.899999991</v>
      </c>
    </row>
    <row r="35" spans="1:14" ht="15.5">
      <c r="A35" s="52" t="s">
        <v>25</v>
      </c>
      <c r="B35" s="9">
        <f>SUM(B36:B42)</f>
        <v>0</v>
      </c>
      <c r="C35" s="9">
        <f t="shared" ref="C35:F35" si="6">SUM(C36:C42)</f>
        <v>0</v>
      </c>
      <c r="D35" s="9">
        <f t="shared" si="6"/>
        <v>0</v>
      </c>
      <c r="E35" s="9">
        <f t="shared" si="6"/>
        <v>0</v>
      </c>
      <c r="F35" s="9">
        <f t="shared" si="6"/>
        <v>0</v>
      </c>
      <c r="G35" s="31">
        <v>0</v>
      </c>
      <c r="H35" s="31"/>
      <c r="I35" s="31"/>
      <c r="J35" s="31"/>
      <c r="K35" s="26">
        <v>0</v>
      </c>
      <c r="L35" s="26">
        <v>0</v>
      </c>
      <c r="M35" s="26">
        <v>0</v>
      </c>
      <c r="N35" s="10">
        <f t="shared" si="2"/>
        <v>0</v>
      </c>
    </row>
    <row r="36" spans="1:14" ht="15.5">
      <c r="A36" s="53" t="s">
        <v>26</v>
      </c>
      <c r="B36" s="24"/>
      <c r="C36" s="24"/>
      <c r="D36" s="24"/>
      <c r="E36" s="26"/>
      <c r="F36" s="26"/>
      <c r="G36" s="31">
        <v>0</v>
      </c>
      <c r="H36" s="31"/>
      <c r="I36" s="31"/>
      <c r="J36" s="31"/>
      <c r="K36" s="26">
        <v>0</v>
      </c>
      <c r="L36" s="26">
        <v>0</v>
      </c>
      <c r="M36" s="26">
        <v>0</v>
      </c>
      <c r="N36" s="10">
        <f t="shared" si="2"/>
        <v>0</v>
      </c>
    </row>
    <row r="37" spans="1:14" ht="31">
      <c r="A37" s="53" t="s">
        <v>42</v>
      </c>
      <c r="B37" s="24"/>
      <c r="C37" s="24"/>
      <c r="D37" s="24"/>
      <c r="E37" s="26"/>
      <c r="F37" s="26"/>
      <c r="G37" s="31">
        <v>0</v>
      </c>
      <c r="H37" s="31"/>
      <c r="I37" s="31"/>
      <c r="J37" s="31"/>
      <c r="K37" s="26">
        <v>0</v>
      </c>
      <c r="L37" s="26">
        <v>0</v>
      </c>
      <c r="M37" s="26">
        <v>0</v>
      </c>
      <c r="N37" s="10">
        <f t="shared" si="2"/>
        <v>0</v>
      </c>
    </row>
    <row r="38" spans="1:14" ht="31">
      <c r="A38" s="53" t="s">
        <v>43</v>
      </c>
      <c r="B38" s="24"/>
      <c r="C38" s="24"/>
      <c r="D38" s="24"/>
      <c r="E38" s="26"/>
      <c r="F38" s="26"/>
      <c r="G38" s="31">
        <v>0</v>
      </c>
      <c r="H38" s="31"/>
      <c r="I38" s="31"/>
      <c r="J38" s="31"/>
      <c r="K38" s="26">
        <v>0</v>
      </c>
      <c r="L38" s="26">
        <v>0</v>
      </c>
      <c r="M38" s="26">
        <v>0</v>
      </c>
      <c r="N38" s="10">
        <f t="shared" si="2"/>
        <v>0</v>
      </c>
    </row>
    <row r="39" spans="1:14" ht="31">
      <c r="A39" s="53" t="s">
        <v>44</v>
      </c>
      <c r="B39" s="24"/>
      <c r="C39" s="24"/>
      <c r="D39" s="24"/>
      <c r="E39" s="26"/>
      <c r="F39" s="26"/>
      <c r="G39" s="31">
        <v>0</v>
      </c>
      <c r="H39" s="31"/>
      <c r="I39" s="31"/>
      <c r="J39" s="31"/>
      <c r="K39" s="26">
        <v>0</v>
      </c>
      <c r="L39" s="26">
        <v>0</v>
      </c>
      <c r="M39" s="26">
        <v>0</v>
      </c>
      <c r="N39" s="10">
        <f t="shared" si="2"/>
        <v>0</v>
      </c>
    </row>
    <row r="40" spans="1:14" ht="31">
      <c r="A40" s="53" t="s">
        <v>45</v>
      </c>
      <c r="B40" s="24"/>
      <c r="C40" s="24"/>
      <c r="D40" s="24"/>
      <c r="E40" s="26"/>
      <c r="F40" s="26"/>
      <c r="G40" s="31">
        <v>0</v>
      </c>
      <c r="H40" s="31"/>
      <c r="I40" s="31"/>
      <c r="J40" s="31"/>
      <c r="K40" s="26">
        <v>0</v>
      </c>
      <c r="L40" s="26">
        <v>0</v>
      </c>
      <c r="M40" s="26">
        <v>0</v>
      </c>
      <c r="N40" s="10">
        <f t="shared" si="2"/>
        <v>0</v>
      </c>
    </row>
    <row r="41" spans="1:14" ht="15.5">
      <c r="A41" s="53" t="s">
        <v>27</v>
      </c>
      <c r="B41" s="24"/>
      <c r="C41" s="24"/>
      <c r="D41" s="24"/>
      <c r="E41" s="26"/>
      <c r="F41" s="26"/>
      <c r="G41" s="31">
        <v>0</v>
      </c>
      <c r="H41" s="31"/>
      <c r="I41" s="31"/>
      <c r="J41" s="31"/>
      <c r="K41" s="26">
        <v>0</v>
      </c>
      <c r="L41" s="26">
        <v>0</v>
      </c>
      <c r="M41" s="26">
        <v>0</v>
      </c>
      <c r="N41" s="10">
        <f t="shared" si="2"/>
        <v>0</v>
      </c>
    </row>
    <row r="42" spans="1:14" ht="31">
      <c r="A42" s="53" t="s">
        <v>46</v>
      </c>
      <c r="B42" s="24"/>
      <c r="C42" s="24"/>
      <c r="D42" s="24"/>
      <c r="E42" s="26"/>
      <c r="F42" s="26"/>
      <c r="G42" s="31">
        <v>0</v>
      </c>
      <c r="H42" s="31"/>
      <c r="I42" s="31"/>
      <c r="J42" s="31"/>
      <c r="K42" s="26">
        <v>0</v>
      </c>
      <c r="L42" s="26">
        <v>0</v>
      </c>
      <c r="M42" s="26">
        <v>0</v>
      </c>
      <c r="N42" s="10">
        <f t="shared" si="2"/>
        <v>0</v>
      </c>
    </row>
    <row r="43" spans="1:14" ht="15.5">
      <c r="A43" s="52" t="s">
        <v>47</v>
      </c>
      <c r="B43" s="9">
        <f>SUM(B44:B50)</f>
        <v>0</v>
      </c>
      <c r="C43" s="9">
        <f t="shared" ref="C43:F43" si="7">SUM(C44:C50)</f>
        <v>0</v>
      </c>
      <c r="D43" s="9">
        <f t="shared" si="7"/>
        <v>0</v>
      </c>
      <c r="E43" s="9">
        <f t="shared" si="7"/>
        <v>0</v>
      </c>
      <c r="F43" s="9">
        <f t="shared" si="7"/>
        <v>0</v>
      </c>
      <c r="G43" s="31">
        <v>0</v>
      </c>
      <c r="H43" s="31"/>
      <c r="I43" s="31"/>
      <c r="J43" s="31"/>
      <c r="K43" s="26">
        <v>0</v>
      </c>
      <c r="L43" s="26">
        <v>0</v>
      </c>
      <c r="M43" s="26">
        <v>0</v>
      </c>
      <c r="N43" s="10">
        <f t="shared" si="2"/>
        <v>0</v>
      </c>
    </row>
    <row r="44" spans="1:14" ht="15.5">
      <c r="A44" s="53" t="s">
        <v>48</v>
      </c>
      <c r="B44" s="24"/>
      <c r="C44" s="24"/>
      <c r="D44" s="24"/>
      <c r="E44" s="26"/>
      <c r="F44" s="26"/>
      <c r="G44" s="31">
        <v>0</v>
      </c>
      <c r="H44" s="31"/>
      <c r="I44" s="31"/>
      <c r="J44" s="31"/>
      <c r="K44" s="26">
        <v>0</v>
      </c>
      <c r="L44" s="26">
        <v>0</v>
      </c>
      <c r="M44" s="26">
        <v>0</v>
      </c>
      <c r="N44" s="10">
        <f t="shared" si="2"/>
        <v>0</v>
      </c>
    </row>
    <row r="45" spans="1:14" ht="31">
      <c r="A45" s="53" t="s">
        <v>49</v>
      </c>
      <c r="B45" s="24"/>
      <c r="C45" s="24"/>
      <c r="D45" s="24"/>
      <c r="E45" s="26"/>
      <c r="F45" s="26"/>
      <c r="G45" s="31">
        <v>0</v>
      </c>
      <c r="H45" s="31"/>
      <c r="I45" s="31"/>
      <c r="J45" s="31"/>
      <c r="K45" s="26">
        <v>0</v>
      </c>
      <c r="L45" s="26">
        <v>0</v>
      </c>
      <c r="M45" s="26">
        <v>0</v>
      </c>
      <c r="N45" s="10">
        <f t="shared" si="2"/>
        <v>0</v>
      </c>
    </row>
    <row r="46" spans="1:14" ht="31">
      <c r="A46" s="53" t="s">
        <v>50</v>
      </c>
      <c r="B46" s="24"/>
      <c r="C46" s="24"/>
      <c r="D46" s="24"/>
      <c r="E46" s="26"/>
      <c r="F46" s="26"/>
      <c r="G46" s="31">
        <v>0</v>
      </c>
      <c r="H46" s="31"/>
      <c r="I46" s="31"/>
      <c r="J46" s="31"/>
      <c r="K46" s="26">
        <v>0</v>
      </c>
      <c r="L46" s="26">
        <v>0</v>
      </c>
      <c r="M46" s="26">
        <v>0</v>
      </c>
      <c r="N46" s="10">
        <f t="shared" si="2"/>
        <v>0</v>
      </c>
    </row>
    <row r="47" spans="1:14" ht="31">
      <c r="A47" s="53" t="s">
        <v>51</v>
      </c>
      <c r="B47" s="24"/>
      <c r="C47" s="24"/>
      <c r="D47" s="24"/>
      <c r="E47" s="26"/>
      <c r="F47" s="26"/>
      <c r="G47" s="31">
        <v>0</v>
      </c>
      <c r="H47" s="31"/>
      <c r="I47" s="31"/>
      <c r="J47" s="31"/>
      <c r="K47" s="26">
        <v>0</v>
      </c>
      <c r="L47" s="26">
        <v>0</v>
      </c>
      <c r="M47" s="26">
        <v>0</v>
      </c>
      <c r="N47" s="10">
        <f t="shared" si="2"/>
        <v>0</v>
      </c>
    </row>
    <row r="48" spans="1:14" ht="31">
      <c r="A48" s="53" t="s">
        <v>52</v>
      </c>
      <c r="B48" s="24"/>
      <c r="C48" s="24"/>
      <c r="D48" s="24"/>
      <c r="E48" s="26"/>
      <c r="F48" s="26"/>
      <c r="G48" s="31">
        <v>0</v>
      </c>
      <c r="H48" s="31"/>
      <c r="I48" s="31"/>
      <c r="J48" s="31"/>
      <c r="K48" s="26">
        <v>0</v>
      </c>
      <c r="L48" s="26">
        <v>0</v>
      </c>
      <c r="M48" s="26">
        <v>0</v>
      </c>
      <c r="N48" s="10">
        <f t="shared" si="2"/>
        <v>0</v>
      </c>
    </row>
    <row r="49" spans="1:14" ht="15.5">
      <c r="A49" s="53" t="s">
        <v>53</v>
      </c>
      <c r="B49" s="24"/>
      <c r="C49" s="24"/>
      <c r="D49" s="24"/>
      <c r="E49" s="26"/>
      <c r="F49" s="26"/>
      <c r="G49" s="31">
        <v>0</v>
      </c>
      <c r="H49" s="31"/>
      <c r="I49" s="31"/>
      <c r="J49" s="31"/>
      <c r="K49" s="26">
        <v>0</v>
      </c>
      <c r="L49" s="26">
        <v>0</v>
      </c>
      <c r="M49" s="26">
        <v>0</v>
      </c>
      <c r="N49" s="10">
        <f t="shared" si="2"/>
        <v>0</v>
      </c>
    </row>
    <row r="50" spans="1:14" ht="31">
      <c r="A50" s="53" t="s">
        <v>54</v>
      </c>
      <c r="B50" s="24"/>
      <c r="C50" s="24"/>
      <c r="D50" s="24"/>
      <c r="E50" s="26"/>
      <c r="F50" s="26"/>
      <c r="G50" s="31">
        <v>0</v>
      </c>
      <c r="H50" s="31"/>
      <c r="I50" s="31"/>
      <c r="J50" s="31"/>
      <c r="K50" s="26">
        <v>0</v>
      </c>
      <c r="L50" s="26">
        <v>0</v>
      </c>
      <c r="M50" s="26">
        <v>0</v>
      </c>
      <c r="N50" s="10">
        <f t="shared" si="2"/>
        <v>0</v>
      </c>
    </row>
    <row r="51" spans="1:14" ht="15.5">
      <c r="A51" s="52" t="s">
        <v>28</v>
      </c>
      <c r="B51" s="9">
        <f>SUM(B52:B60)</f>
        <v>3972111.45</v>
      </c>
      <c r="C51" s="9">
        <f t="shared" ref="C51:H51" si="8">SUM(C52:C60)</f>
        <v>-162618</v>
      </c>
      <c r="D51" s="9">
        <f t="shared" si="8"/>
        <v>754203.67</v>
      </c>
      <c r="E51" s="9">
        <f t="shared" si="8"/>
        <v>962267.77</v>
      </c>
      <c r="F51" s="9">
        <f t="shared" si="8"/>
        <v>2111731.23</v>
      </c>
      <c r="G51" s="9">
        <f t="shared" si="8"/>
        <v>3075132.67</v>
      </c>
      <c r="H51" s="9">
        <f t="shared" si="8"/>
        <v>-77880</v>
      </c>
      <c r="I51" s="9">
        <f t="shared" ref="I51:J51" si="9">SUM(I52:I60)</f>
        <v>1759323.6</v>
      </c>
      <c r="J51" s="9">
        <f t="shared" si="9"/>
        <v>1641991.9100000001</v>
      </c>
      <c r="K51" s="10">
        <v>56640</v>
      </c>
      <c r="L51" s="10">
        <f>SUM(L52:L60)</f>
        <v>5232006.3</v>
      </c>
      <c r="M51" s="10">
        <v>6058614.5499999998</v>
      </c>
      <c r="N51" s="10">
        <f t="shared" si="2"/>
        <v>25383525.150000002</v>
      </c>
    </row>
    <row r="52" spans="1:14" ht="15.5">
      <c r="A52" s="53" t="s">
        <v>29</v>
      </c>
      <c r="B52" s="24">
        <v>902816.59</v>
      </c>
      <c r="C52" s="24">
        <v>-4720</v>
      </c>
      <c r="D52" s="26">
        <v>179959</v>
      </c>
      <c r="E52" s="26">
        <v>0</v>
      </c>
      <c r="F52" s="33">
        <v>747027.62</v>
      </c>
      <c r="G52" s="31">
        <v>821904</v>
      </c>
      <c r="H52" s="31">
        <v>0</v>
      </c>
      <c r="I52" s="31">
        <v>18880</v>
      </c>
      <c r="J52" s="36">
        <v>719748.11</v>
      </c>
      <c r="K52" s="26">
        <v>0</v>
      </c>
      <c r="L52" s="36">
        <v>1271768.6399999999</v>
      </c>
      <c r="M52" s="36">
        <v>1463279.19</v>
      </c>
      <c r="N52" s="10">
        <f t="shared" si="2"/>
        <v>6120663.1500000004</v>
      </c>
    </row>
    <row r="53" spans="1:14" ht="15.5">
      <c r="A53" s="53" t="s">
        <v>30</v>
      </c>
      <c r="B53" s="24">
        <v>0</v>
      </c>
      <c r="C53" s="24">
        <v>0</v>
      </c>
      <c r="D53" s="26">
        <v>0</v>
      </c>
      <c r="E53" s="26">
        <v>0</v>
      </c>
      <c r="F53" s="33">
        <v>0</v>
      </c>
      <c r="G53" s="31">
        <v>0</v>
      </c>
      <c r="H53" s="31">
        <v>0</v>
      </c>
      <c r="I53" s="31">
        <v>0</v>
      </c>
      <c r="J53" s="36">
        <v>0</v>
      </c>
      <c r="K53" s="26">
        <v>0</v>
      </c>
      <c r="L53" s="36">
        <v>59991.199999999997</v>
      </c>
      <c r="M53" s="36">
        <v>0</v>
      </c>
      <c r="N53" s="10">
        <f t="shared" si="2"/>
        <v>59991.199999999997</v>
      </c>
    </row>
    <row r="54" spans="1:14" ht="31">
      <c r="A54" s="53" t="s">
        <v>31</v>
      </c>
      <c r="B54" s="24">
        <v>1888906.86</v>
      </c>
      <c r="C54" s="24">
        <v>-133000</v>
      </c>
      <c r="D54" s="26">
        <v>49560</v>
      </c>
      <c r="E54" s="26">
        <v>87320</v>
      </c>
      <c r="F54" s="33">
        <v>749741.25</v>
      </c>
      <c r="G54" s="31">
        <v>1712787.35</v>
      </c>
      <c r="H54" s="31">
        <v>0</v>
      </c>
      <c r="I54" s="31">
        <v>762598.6</v>
      </c>
      <c r="J54" s="36">
        <v>455057.56</v>
      </c>
      <c r="K54" s="26">
        <v>0</v>
      </c>
      <c r="L54" s="36">
        <v>2778724.9</v>
      </c>
      <c r="M54" s="36">
        <v>3788535.36</v>
      </c>
      <c r="N54" s="10">
        <f t="shared" si="2"/>
        <v>12140231.879999999</v>
      </c>
    </row>
    <row r="55" spans="1:14" ht="31">
      <c r="A55" s="53" t="s">
        <v>32</v>
      </c>
      <c r="B55" s="24">
        <v>0</v>
      </c>
      <c r="C55" s="24">
        <v>0</v>
      </c>
      <c r="D55" s="26">
        <v>0</v>
      </c>
      <c r="E55" s="26">
        <v>0</v>
      </c>
      <c r="F55" s="33">
        <v>0</v>
      </c>
      <c r="G55" s="31">
        <v>0</v>
      </c>
      <c r="H55" s="31">
        <v>0</v>
      </c>
      <c r="I55" s="31">
        <v>0</v>
      </c>
      <c r="J55" s="36">
        <v>0</v>
      </c>
      <c r="K55" s="26">
        <v>0</v>
      </c>
      <c r="L55" s="36">
        <v>0</v>
      </c>
      <c r="M55" s="36">
        <v>0</v>
      </c>
      <c r="N55" s="10">
        <f t="shared" si="2"/>
        <v>0</v>
      </c>
    </row>
    <row r="56" spans="1:14" ht="15.5">
      <c r="A56" s="53" t="s">
        <v>33</v>
      </c>
      <c r="B56" s="24">
        <v>580240</v>
      </c>
      <c r="C56" s="24">
        <v>0</v>
      </c>
      <c r="D56" s="26">
        <v>344683.9</v>
      </c>
      <c r="E56" s="26">
        <v>874947.77</v>
      </c>
      <c r="F56" s="33">
        <v>221361.56</v>
      </c>
      <c r="G56" s="31">
        <v>462561.32</v>
      </c>
      <c r="H56" s="31">
        <v>0</v>
      </c>
      <c r="I56" s="31">
        <v>977845</v>
      </c>
      <c r="J56" s="36">
        <v>416583.12</v>
      </c>
      <c r="K56" s="26">
        <v>0</v>
      </c>
      <c r="L56" s="36">
        <v>570176</v>
      </c>
      <c r="M56" s="36">
        <v>806800</v>
      </c>
      <c r="N56" s="10">
        <f t="shared" si="2"/>
        <v>5255198.67</v>
      </c>
    </row>
    <row r="57" spans="1:14" ht="15.5">
      <c r="A57" s="53" t="s">
        <v>55</v>
      </c>
      <c r="B57" s="24">
        <v>0</v>
      </c>
      <c r="C57" s="24">
        <v>0</v>
      </c>
      <c r="D57" s="26">
        <v>180000.77</v>
      </c>
      <c r="E57" s="26">
        <v>0</v>
      </c>
      <c r="F57" s="33">
        <v>393600.8</v>
      </c>
      <c r="G57" s="31">
        <v>0</v>
      </c>
      <c r="H57" s="31">
        <v>0</v>
      </c>
      <c r="I57" s="31">
        <v>0</v>
      </c>
      <c r="J57" s="36">
        <v>50603.12</v>
      </c>
      <c r="K57" s="26">
        <v>56640</v>
      </c>
      <c r="L57" s="36">
        <v>289385.56</v>
      </c>
      <c r="M57" s="36">
        <v>0</v>
      </c>
      <c r="N57" s="10">
        <f t="shared" si="2"/>
        <v>970230.25</v>
      </c>
    </row>
    <row r="58" spans="1:14" ht="15.5">
      <c r="A58" s="53" t="s">
        <v>56</v>
      </c>
      <c r="B58" s="24">
        <v>0</v>
      </c>
      <c r="C58" s="24">
        <v>0</v>
      </c>
      <c r="D58" s="26">
        <v>0</v>
      </c>
      <c r="E58" s="26">
        <v>0</v>
      </c>
      <c r="F58" s="26">
        <v>0</v>
      </c>
      <c r="G58" s="31">
        <v>0</v>
      </c>
      <c r="H58" s="31">
        <v>0</v>
      </c>
      <c r="I58" s="31">
        <v>0</v>
      </c>
      <c r="J58" s="36">
        <v>0</v>
      </c>
      <c r="K58" s="26">
        <v>0</v>
      </c>
      <c r="L58" s="36">
        <v>0</v>
      </c>
      <c r="M58" s="36">
        <v>0</v>
      </c>
      <c r="N58" s="10">
        <f t="shared" si="2"/>
        <v>0</v>
      </c>
    </row>
    <row r="59" spans="1:14" ht="15.5">
      <c r="A59" s="53" t="s">
        <v>34</v>
      </c>
      <c r="B59" s="24">
        <v>0</v>
      </c>
      <c r="C59" s="24">
        <v>0</v>
      </c>
      <c r="D59" s="26">
        <v>0</v>
      </c>
      <c r="E59" s="26">
        <v>0</v>
      </c>
      <c r="F59" s="26">
        <v>0</v>
      </c>
      <c r="G59" s="31">
        <v>77880</v>
      </c>
      <c r="H59" s="31">
        <v>-77880</v>
      </c>
      <c r="I59" s="31">
        <v>0</v>
      </c>
      <c r="J59" s="36">
        <v>0</v>
      </c>
      <c r="K59" s="26">
        <v>0</v>
      </c>
      <c r="L59" s="36">
        <v>261960</v>
      </c>
      <c r="M59" s="36">
        <v>0</v>
      </c>
      <c r="N59" s="10">
        <f t="shared" si="2"/>
        <v>261960</v>
      </c>
    </row>
    <row r="60" spans="1:14" ht="31">
      <c r="A60" s="53" t="s">
        <v>57</v>
      </c>
      <c r="B60" s="24">
        <v>600148</v>
      </c>
      <c r="C60" s="24">
        <v>-24898</v>
      </c>
      <c r="D60" s="26">
        <v>0</v>
      </c>
      <c r="E60" s="26">
        <v>0</v>
      </c>
      <c r="F60" s="26">
        <v>0</v>
      </c>
      <c r="G60" s="31">
        <v>0</v>
      </c>
      <c r="H60" s="31">
        <v>0</v>
      </c>
      <c r="I60" s="31">
        <v>0</v>
      </c>
      <c r="J60" s="36">
        <v>0</v>
      </c>
      <c r="K60" s="26">
        <v>0</v>
      </c>
      <c r="L60" s="36">
        <v>0</v>
      </c>
      <c r="M60" s="36">
        <v>0</v>
      </c>
      <c r="N60" s="10">
        <f t="shared" si="2"/>
        <v>575250</v>
      </c>
    </row>
    <row r="61" spans="1:14" ht="15.5">
      <c r="A61" s="52" t="s">
        <v>58</v>
      </c>
      <c r="B61" s="9">
        <f>SUM(B62:B65)</f>
        <v>0</v>
      </c>
      <c r="C61" s="9">
        <f t="shared" ref="C61:F61" si="10">SUM(C62:C65)</f>
        <v>0</v>
      </c>
      <c r="D61" s="9">
        <f t="shared" si="10"/>
        <v>0</v>
      </c>
      <c r="E61" s="9">
        <f t="shared" si="10"/>
        <v>0</v>
      </c>
      <c r="F61" s="9">
        <f t="shared" si="10"/>
        <v>0</v>
      </c>
      <c r="G61" s="31">
        <v>0</v>
      </c>
      <c r="H61" s="31"/>
      <c r="I61" s="31"/>
      <c r="J61" s="31"/>
      <c r="K61" s="26">
        <v>0</v>
      </c>
      <c r="L61" s="26">
        <v>0</v>
      </c>
      <c r="M61" s="26">
        <v>0</v>
      </c>
      <c r="N61" s="10">
        <f t="shared" si="2"/>
        <v>0</v>
      </c>
    </row>
    <row r="62" spans="1:14" ht="15.5">
      <c r="A62" s="53" t="s">
        <v>59</v>
      </c>
      <c r="B62" s="24"/>
      <c r="C62" s="24"/>
      <c r="D62" s="28"/>
      <c r="E62" s="26"/>
      <c r="F62" s="26"/>
      <c r="G62" s="31">
        <v>0</v>
      </c>
      <c r="H62" s="31"/>
      <c r="I62" s="31"/>
      <c r="J62" s="31"/>
      <c r="K62" s="26">
        <v>0</v>
      </c>
      <c r="L62" s="26">
        <v>0</v>
      </c>
      <c r="M62" s="26">
        <v>0</v>
      </c>
      <c r="N62" s="10">
        <f t="shared" si="2"/>
        <v>0</v>
      </c>
    </row>
    <row r="63" spans="1:14" ht="15.5">
      <c r="A63" s="53" t="s">
        <v>60</v>
      </c>
      <c r="B63" s="24"/>
      <c r="C63" s="24"/>
      <c r="D63" s="24"/>
      <c r="E63" s="26"/>
      <c r="F63" s="26"/>
      <c r="G63" s="31">
        <v>0</v>
      </c>
      <c r="H63" s="31"/>
      <c r="I63" s="31"/>
      <c r="J63" s="31"/>
      <c r="K63" s="26">
        <v>0</v>
      </c>
      <c r="L63" s="26">
        <v>0</v>
      </c>
      <c r="M63" s="26">
        <v>0</v>
      </c>
      <c r="N63" s="10">
        <f t="shared" si="2"/>
        <v>0</v>
      </c>
    </row>
    <row r="64" spans="1:14" ht="15.5">
      <c r="A64" s="53" t="s">
        <v>61</v>
      </c>
      <c r="B64" s="24"/>
      <c r="C64" s="24"/>
      <c r="D64" s="24"/>
      <c r="E64" s="26"/>
      <c r="F64" s="26"/>
      <c r="G64" s="31">
        <v>0</v>
      </c>
      <c r="H64" s="31"/>
      <c r="I64" s="31"/>
      <c r="J64" s="31"/>
      <c r="K64" s="26">
        <v>0</v>
      </c>
      <c r="L64" s="26">
        <v>0</v>
      </c>
      <c r="M64" s="26">
        <v>0</v>
      </c>
      <c r="N64" s="10">
        <f t="shared" si="2"/>
        <v>0</v>
      </c>
    </row>
    <row r="65" spans="1:14" ht="31">
      <c r="A65" s="54" t="s">
        <v>62</v>
      </c>
      <c r="B65" s="24"/>
      <c r="C65" s="24"/>
      <c r="D65" s="24"/>
      <c r="E65" s="26"/>
      <c r="F65" s="26"/>
      <c r="G65" s="31">
        <v>0</v>
      </c>
      <c r="H65" s="31"/>
      <c r="I65" s="31"/>
      <c r="J65" s="31"/>
      <c r="K65" s="26">
        <v>0</v>
      </c>
      <c r="L65" s="26">
        <v>0</v>
      </c>
      <c r="M65" s="26">
        <v>0</v>
      </c>
      <c r="N65" s="10">
        <f t="shared" si="2"/>
        <v>0</v>
      </c>
    </row>
    <row r="66" spans="1:14" ht="31">
      <c r="A66" s="52" t="s">
        <v>63</v>
      </c>
      <c r="B66" s="9">
        <f>SUM(B67:B72)</f>
        <v>0</v>
      </c>
      <c r="C66" s="9">
        <f t="shared" ref="C66:F66" si="11">SUM(C67:C72)</f>
        <v>0</v>
      </c>
      <c r="D66" s="9">
        <f t="shared" si="11"/>
        <v>0</v>
      </c>
      <c r="E66" s="9">
        <f t="shared" si="11"/>
        <v>0</v>
      </c>
      <c r="F66" s="9">
        <f t="shared" si="11"/>
        <v>0</v>
      </c>
      <c r="G66" s="31">
        <v>0</v>
      </c>
      <c r="H66" s="31"/>
      <c r="I66" s="31"/>
      <c r="J66" s="31"/>
      <c r="K66" s="26">
        <v>0</v>
      </c>
      <c r="L66" s="26">
        <v>0</v>
      </c>
      <c r="M66" s="26">
        <v>0</v>
      </c>
      <c r="N66" s="10">
        <f t="shared" si="2"/>
        <v>0</v>
      </c>
    </row>
    <row r="67" spans="1:14" ht="15.5">
      <c r="A67" s="53" t="s">
        <v>64</v>
      </c>
      <c r="B67" s="24"/>
      <c r="C67" s="24"/>
      <c r="D67" s="24"/>
      <c r="E67" s="26"/>
      <c r="F67" s="26"/>
      <c r="G67" s="31">
        <v>0</v>
      </c>
      <c r="H67" s="31"/>
      <c r="I67" s="31"/>
      <c r="J67" s="31"/>
      <c r="K67" s="26">
        <v>0</v>
      </c>
      <c r="L67" s="26">
        <v>0</v>
      </c>
      <c r="M67" s="26">
        <v>0</v>
      </c>
      <c r="N67" s="10">
        <f t="shared" si="2"/>
        <v>0</v>
      </c>
    </row>
    <row r="68" spans="1:14" ht="31">
      <c r="A68" s="53" t="s">
        <v>65</v>
      </c>
      <c r="B68" s="24"/>
      <c r="C68" s="24"/>
      <c r="D68" s="24"/>
      <c r="E68" s="26"/>
      <c r="F68" s="26"/>
      <c r="G68" s="31">
        <v>0</v>
      </c>
      <c r="H68" s="31"/>
      <c r="I68" s="31"/>
      <c r="J68" s="31"/>
      <c r="K68" s="26">
        <v>0</v>
      </c>
      <c r="L68" s="26">
        <v>0</v>
      </c>
      <c r="M68" s="26">
        <v>0</v>
      </c>
      <c r="N68" s="10">
        <f t="shared" si="2"/>
        <v>0</v>
      </c>
    </row>
    <row r="69" spans="1:14" ht="15.5">
      <c r="A69" s="52" t="s">
        <v>66</v>
      </c>
      <c r="B69" s="9"/>
      <c r="C69" s="24"/>
      <c r="D69" s="24"/>
      <c r="E69" s="26"/>
      <c r="F69" s="26"/>
      <c r="G69" s="31">
        <v>0</v>
      </c>
      <c r="H69" s="31"/>
      <c r="I69" s="31"/>
      <c r="J69" s="31"/>
      <c r="K69" s="26">
        <v>0</v>
      </c>
      <c r="L69" s="26">
        <v>0</v>
      </c>
      <c r="M69" s="26">
        <v>0</v>
      </c>
      <c r="N69" s="10">
        <f t="shared" si="2"/>
        <v>0</v>
      </c>
    </row>
    <row r="70" spans="1:14" ht="15.5">
      <c r="A70" s="53" t="s">
        <v>67</v>
      </c>
      <c r="B70" s="24"/>
      <c r="C70" s="24"/>
      <c r="D70" s="24"/>
      <c r="E70" s="26"/>
      <c r="F70" s="26"/>
      <c r="G70" s="31">
        <v>0</v>
      </c>
      <c r="H70" s="31"/>
      <c r="I70" s="31"/>
      <c r="J70" s="31"/>
      <c r="K70" s="26">
        <v>0</v>
      </c>
      <c r="L70" s="26">
        <v>0</v>
      </c>
      <c r="M70" s="26">
        <v>0</v>
      </c>
      <c r="N70" s="10">
        <f t="shared" si="2"/>
        <v>0</v>
      </c>
    </row>
    <row r="71" spans="1:14" ht="15.5">
      <c r="A71" s="53" t="s">
        <v>68</v>
      </c>
      <c r="B71" s="24"/>
      <c r="C71" s="24"/>
      <c r="D71" s="24"/>
      <c r="E71" s="26"/>
      <c r="F71" s="26"/>
      <c r="G71" s="31">
        <v>0</v>
      </c>
      <c r="H71" s="31"/>
      <c r="I71" s="31"/>
      <c r="J71" s="31"/>
      <c r="K71" s="26">
        <v>0</v>
      </c>
      <c r="L71" s="26">
        <v>0</v>
      </c>
      <c r="M71" s="26">
        <v>0</v>
      </c>
      <c r="N71" s="10">
        <f t="shared" si="2"/>
        <v>0</v>
      </c>
    </row>
    <row r="72" spans="1:14" ht="31">
      <c r="A72" s="53" t="s">
        <v>69</v>
      </c>
      <c r="B72" s="24"/>
      <c r="C72" s="24"/>
      <c r="D72" s="24"/>
      <c r="E72" s="26"/>
      <c r="F72" s="26"/>
      <c r="G72" s="31">
        <v>0</v>
      </c>
      <c r="H72" s="31"/>
      <c r="I72" s="31"/>
      <c r="J72" s="31"/>
      <c r="K72" s="26">
        <v>0</v>
      </c>
      <c r="L72" s="26">
        <v>0</v>
      </c>
      <c r="M72" s="26">
        <v>0</v>
      </c>
      <c r="N72" s="10">
        <f t="shared" si="2"/>
        <v>0</v>
      </c>
    </row>
    <row r="73" spans="1:14" ht="15.5">
      <c r="A73" s="55" t="s">
        <v>35</v>
      </c>
      <c r="B73" s="23">
        <f>+B9+B15+B25+B35+B43+B51+B61+B66</f>
        <v>81088776.450000018</v>
      </c>
      <c r="C73" s="23">
        <f t="shared" ref="C73:E73" si="12">+C9+C15+C25+C35+C43+C51+C61+C66</f>
        <v>73198200.689999998</v>
      </c>
      <c r="D73" s="23">
        <f t="shared" si="12"/>
        <v>99818262.980000004</v>
      </c>
      <c r="E73" s="23">
        <f t="shared" si="12"/>
        <v>100290725.34999998</v>
      </c>
      <c r="F73" s="23">
        <f>+F9+F15+F25+F35+F43+F51+F61+F66</f>
        <v>96262494.700000018</v>
      </c>
      <c r="G73" s="23">
        <f>+G9+G15+G25+G35+G43+G51+G61+G66</f>
        <v>98688141.769999996</v>
      </c>
      <c r="H73" s="23">
        <f>+H9+H15+H25+H35+H43+H51+H61+H66</f>
        <v>71304029</v>
      </c>
      <c r="I73" s="23">
        <f t="shared" ref="I73" si="13">+I9+I15+I25+I35+I43+I51+I61+I66</f>
        <v>94086953.359999985</v>
      </c>
      <c r="J73" s="23">
        <f>+J9+J15+J25+J35+J43+J51+J61+J66</f>
        <v>108323448.55</v>
      </c>
      <c r="K73" s="63">
        <f>+K9+K15+K25+K51+K61+K66</f>
        <v>74415598.800000012</v>
      </c>
      <c r="L73" s="63">
        <f>+L9+L15+L25+L51+L61+L66</f>
        <v>177177409.13</v>
      </c>
      <c r="M73" s="63">
        <v>124290925.31</v>
      </c>
      <c r="N73" s="63">
        <f t="shared" si="2"/>
        <v>1198944966.0899997</v>
      </c>
    </row>
    <row r="74" spans="1:14">
      <c r="A74" s="56"/>
      <c r="B74" s="24"/>
      <c r="C74" s="24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10">
        <f t="shared" ref="N74:N88" si="14">SUM(B74:L74)</f>
        <v>0</v>
      </c>
    </row>
    <row r="75" spans="1:14">
      <c r="A75" s="57" t="s">
        <v>70</v>
      </c>
      <c r="B75" s="9"/>
      <c r="C75" s="9"/>
      <c r="D75" s="9"/>
      <c r="E75" s="26"/>
      <c r="F75" s="26"/>
      <c r="G75" s="26"/>
      <c r="H75" s="26"/>
      <c r="I75" s="26"/>
      <c r="J75" s="26"/>
      <c r="K75" s="26"/>
      <c r="L75" s="26"/>
      <c r="M75" s="26"/>
      <c r="N75" s="10">
        <f t="shared" si="14"/>
        <v>0</v>
      </c>
    </row>
    <row r="76" spans="1:14">
      <c r="A76" s="57" t="s">
        <v>71</v>
      </c>
      <c r="B76" s="9"/>
      <c r="C76" s="24"/>
      <c r="D76" s="24"/>
      <c r="E76" s="26"/>
      <c r="F76" s="26"/>
      <c r="G76" s="26"/>
      <c r="H76" s="26"/>
      <c r="I76" s="26"/>
      <c r="J76" s="26"/>
      <c r="K76" s="26"/>
      <c r="L76" s="26"/>
      <c r="M76" s="26"/>
      <c r="N76" s="10">
        <f t="shared" si="14"/>
        <v>0</v>
      </c>
    </row>
    <row r="77" spans="1:14">
      <c r="A77" s="58" t="s">
        <v>72</v>
      </c>
      <c r="B77" s="24"/>
      <c r="C77" s="24"/>
      <c r="D77" s="24"/>
      <c r="E77" s="26"/>
      <c r="F77" s="26"/>
      <c r="G77" s="26"/>
      <c r="H77" s="26"/>
      <c r="I77" s="26"/>
      <c r="J77" s="26"/>
      <c r="K77" s="26"/>
      <c r="L77" s="26"/>
      <c r="M77" s="26"/>
      <c r="N77" s="10">
        <f t="shared" si="14"/>
        <v>0</v>
      </c>
    </row>
    <row r="78" spans="1:14">
      <c r="A78" s="58" t="s">
        <v>73</v>
      </c>
      <c r="B78" s="24"/>
      <c r="C78" s="24"/>
      <c r="D78" s="24"/>
      <c r="E78" s="26"/>
      <c r="F78" s="26"/>
      <c r="G78" s="26"/>
      <c r="H78" s="26"/>
      <c r="I78" s="26"/>
      <c r="J78" s="26"/>
      <c r="K78" s="26"/>
      <c r="L78" s="26"/>
      <c r="M78" s="26"/>
      <c r="N78" s="10">
        <f t="shared" si="14"/>
        <v>0</v>
      </c>
    </row>
    <row r="79" spans="1:14">
      <c r="A79" s="57" t="s">
        <v>74</v>
      </c>
      <c r="B79" s="9"/>
      <c r="C79" s="9"/>
      <c r="D79" s="24"/>
      <c r="E79" s="26"/>
      <c r="F79" s="26"/>
      <c r="G79" s="26"/>
      <c r="H79" s="26"/>
      <c r="I79" s="26"/>
      <c r="J79" s="26"/>
      <c r="K79" s="26"/>
      <c r="L79" s="26"/>
      <c r="M79" s="26"/>
      <c r="N79" s="10">
        <f t="shared" si="14"/>
        <v>0</v>
      </c>
    </row>
    <row r="80" spans="1:14">
      <c r="A80" s="58" t="s">
        <v>75</v>
      </c>
      <c r="B80" s="24"/>
      <c r="C80" s="24"/>
      <c r="D80" s="24"/>
      <c r="E80" s="26"/>
      <c r="F80" s="26"/>
      <c r="G80" s="26"/>
      <c r="H80" s="26"/>
      <c r="I80" s="26"/>
      <c r="J80" s="26"/>
      <c r="K80" s="26"/>
      <c r="L80" s="26"/>
      <c r="M80" s="26"/>
      <c r="N80" s="10">
        <f t="shared" si="14"/>
        <v>0</v>
      </c>
    </row>
    <row r="81" spans="1:14">
      <c r="A81" s="58" t="s">
        <v>76</v>
      </c>
      <c r="B81" s="24"/>
      <c r="C81" s="24"/>
      <c r="D81" s="24"/>
      <c r="E81" s="26"/>
      <c r="F81" s="26"/>
      <c r="G81" s="26"/>
      <c r="H81" s="26"/>
      <c r="I81" s="26"/>
      <c r="J81" s="26"/>
      <c r="K81" s="26"/>
      <c r="L81" s="26"/>
      <c r="M81" s="26"/>
      <c r="N81" s="10">
        <f t="shared" si="14"/>
        <v>0</v>
      </c>
    </row>
    <row r="82" spans="1:14">
      <c r="A82" s="57" t="s">
        <v>77</v>
      </c>
      <c r="B82" s="9"/>
      <c r="C82" s="24"/>
      <c r="D82" s="24"/>
      <c r="E82" s="26"/>
      <c r="F82" s="26"/>
      <c r="G82" s="26"/>
      <c r="H82" s="26"/>
      <c r="I82" s="26"/>
      <c r="J82" s="26"/>
      <c r="K82" s="26"/>
      <c r="L82" s="26"/>
      <c r="M82" s="26"/>
      <c r="N82" s="10">
        <f t="shared" si="14"/>
        <v>0</v>
      </c>
    </row>
    <row r="83" spans="1:14">
      <c r="A83" s="58" t="s">
        <v>78</v>
      </c>
      <c r="B83" s="24"/>
      <c r="C83" s="24"/>
      <c r="D83" s="24"/>
      <c r="E83" s="26"/>
      <c r="F83" s="26"/>
      <c r="G83" s="26"/>
      <c r="H83" s="26"/>
      <c r="I83" s="26"/>
      <c r="J83" s="26"/>
      <c r="K83" s="26"/>
      <c r="L83" s="26"/>
      <c r="M83" s="26"/>
      <c r="N83" s="10">
        <f t="shared" si="14"/>
        <v>0</v>
      </c>
    </row>
    <row r="84" spans="1:14">
      <c r="A84" s="59" t="s">
        <v>79</v>
      </c>
      <c r="B84" s="23"/>
      <c r="C84" s="23"/>
      <c r="D84" s="23"/>
      <c r="E84" s="32"/>
      <c r="F84" s="32"/>
      <c r="G84" s="32"/>
      <c r="H84" s="32"/>
      <c r="I84" s="32"/>
      <c r="J84" s="32"/>
      <c r="K84" s="32"/>
      <c r="L84" s="32"/>
      <c r="M84" s="32"/>
      <c r="N84" s="10">
        <f t="shared" si="14"/>
        <v>0</v>
      </c>
    </row>
    <row r="85" spans="1:14">
      <c r="A85" s="14"/>
      <c r="B85" s="24"/>
      <c r="C85" s="24"/>
      <c r="D85" s="26"/>
      <c r="E85" s="26"/>
      <c r="F85" s="26"/>
      <c r="G85" s="26"/>
      <c r="H85" s="26"/>
      <c r="I85" s="26"/>
      <c r="J85" s="26"/>
      <c r="K85" s="14"/>
      <c r="L85" s="14"/>
      <c r="M85" s="14"/>
      <c r="N85" s="10">
        <f t="shared" si="14"/>
        <v>0</v>
      </c>
    </row>
    <row r="86" spans="1:14" ht="15.5">
      <c r="A86" s="21" t="s">
        <v>80</v>
      </c>
      <c r="B86" s="25">
        <f>+B73</f>
        <v>81088776.450000018</v>
      </c>
      <c r="C86" s="25">
        <f t="shared" ref="C86:D86" si="15">+C73</f>
        <v>73198200.689999998</v>
      </c>
      <c r="D86" s="25">
        <f t="shared" si="15"/>
        <v>99818262.980000004</v>
      </c>
      <c r="E86" s="25">
        <f>+E73</f>
        <v>100290725.34999998</v>
      </c>
      <c r="F86" s="25">
        <f>+F73</f>
        <v>96262494.700000018</v>
      </c>
      <c r="G86" s="25">
        <f>+G73</f>
        <v>98688141.769999996</v>
      </c>
      <c r="H86" s="25">
        <f>+H73</f>
        <v>71304029</v>
      </c>
      <c r="I86" s="25">
        <f t="shared" ref="I86:J86" si="16">+I73</f>
        <v>94086953.359999985</v>
      </c>
      <c r="J86" s="25">
        <f t="shared" si="16"/>
        <v>108323448.55</v>
      </c>
      <c r="K86" s="62">
        <f>+K73</f>
        <v>74415598.800000012</v>
      </c>
      <c r="L86" s="62">
        <f>+L73</f>
        <v>177177409.13</v>
      </c>
      <c r="M86" s="62">
        <f>+M73</f>
        <v>124290925.31</v>
      </c>
      <c r="N86" s="62">
        <f>SUM(B86:M86)</f>
        <v>1198944966.0899997</v>
      </c>
    </row>
    <row r="87" spans="1:14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14"/>
        <v>0</v>
      </c>
    </row>
    <row r="88" spans="1:14">
      <c r="A88" s="14"/>
      <c r="B88" s="26"/>
      <c r="C88" s="26"/>
      <c r="D88" s="26"/>
      <c r="E88" s="26"/>
      <c r="F88" s="26"/>
      <c r="G88" s="26"/>
      <c r="H88" s="26"/>
      <c r="I88" s="26"/>
      <c r="J88" s="26"/>
      <c r="K88" s="14"/>
      <c r="L88" s="14"/>
      <c r="M88" s="14"/>
      <c r="N88" s="10">
        <f t="shared" si="14"/>
        <v>0</v>
      </c>
    </row>
    <row r="89" spans="1:14">
      <c r="A89" s="60"/>
    </row>
    <row r="91" spans="1:14" ht="18.5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5">
      <c r="A92" s="61"/>
      <c r="F92" s="27"/>
      <c r="G92" s="27"/>
      <c r="H92" s="27"/>
    </row>
    <row r="93" spans="1:14" ht="15.5">
      <c r="A93" s="61"/>
      <c r="F93" s="5"/>
      <c r="G93" s="5"/>
      <c r="H93" s="5"/>
    </row>
    <row r="94" spans="1:14">
      <c r="B94" s="27"/>
      <c r="C94" s="27"/>
      <c r="D94" s="27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E96" s="27"/>
    </row>
    <row r="99" spans="5: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2023-12-13T19:50:58Z</cp:lastPrinted>
  <dcterms:created xsi:type="dcterms:W3CDTF">2018-04-17T18:57:16Z</dcterms:created>
  <dcterms:modified xsi:type="dcterms:W3CDTF">2024-01-15T14:47:51Z</dcterms:modified>
</cp:coreProperties>
</file>